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<sst xmlns="http://schemas.openxmlformats.org/spreadsheetml/2006/main" count="1035" uniqueCount="473">
  <si>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</si>
  <si>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</si>
  <si>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</si>
  <si>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</si>
  <si>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</si>
  <si>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</si>
  <si>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</si>
  <si>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</si>
  <si>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</si>
  <si>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</si>
  <si>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</si>
  <si>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</si>
  <si>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</si>
  <si>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</si>
  <si>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</si>
  <si>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</si>
  <si>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</si>
  <si>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</si>
  <si>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</si>
  <si>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</si>
  <si>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</si>
  <si>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</si>
  <si>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</si>
  <si>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</si>
  <si>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</si>
  <si>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</si>
  <si>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</si>
  <si>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</si>
  <si>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</si>
  <si>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</si>
  <si>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</si>
  <si>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</si>
  <si>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</si>
  <si>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</si>
  <si>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</si>
  <si>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</si>
  <si>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</si>
  <si>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</si>
  <si>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</si>
  <si>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</si>
  <si>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</si>
  <si>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</si>
  <si>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</si>
  <si>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</si>
  <si>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</si>
  <si>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</si>
  <si>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</si>
  <si>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</si>
  <si>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</si>
  <si>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</si>
  <si>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</si>
  <si>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</si>
  <si>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</si>
  <si>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</si>
  <si>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</si>
  <si>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</si>
  <si>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</si>
  <si>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</si>
  <si>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</si>
  <si>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</si>
  <si>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</si>
  <si>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</si>
  <si>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</si>
  <si>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</si>
  <si>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</si>
  <si>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</si>
  <si>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</si>
  <si>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</si>
  <si>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</si>
  <si>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652001</t>
  </si>
  <si>
    <t>耿马傣族佤族自治县孟定农场社区管理委员会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</si>
  <si>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</si>
  <si>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</si>
  <si>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</si>
  <si>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</si>
  <si>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</si>
  <si>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</si>
  <si>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</si>
  <si>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</si>
  <si>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</si>
  <si>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</si>
  <si>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</si>
  <si>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</si>
  <si>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</si>
  <si>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</si>
  <si>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208</t>
  </si>
  <si>
    <t>社会保障和就业支出</t>
  </si>
  <si>
    <t>210</t>
  </si>
  <si>
    <t>卫生健康支出</t>
  </si>
  <si>
    <t>211</t>
  </si>
  <si>
    <t>节能环保支出</t>
  </si>
  <si>
    <t>212</t>
  </si>
  <si>
    <t>城乡社区支出</t>
  </si>
  <si>
    <t>213</t>
  </si>
  <si>
    <t>农林水支出</t>
  </si>
  <si>
    <t>221</t>
  </si>
  <si>
    <t>住房保障支出</t>
  </si>
  <si>
    <t>224</t>
  </si>
  <si>
    <t>灾害防治及应急管理支出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</si>
  <si>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</si>
  <si>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</si>
  <si>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</si>
  <si>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</si>
  <si>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</si>
  <si>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</si>
  <si>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</si>
  <si>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</si>
  <si>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</si>
  <si>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</si>
  <si>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</si>
  <si>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</si>
  <si>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</si>
  <si>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</si>
  <si>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</si>
  <si>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</si>
  <si>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</si>
  <si>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</si>
  <si>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</si>
  <si>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</si>
  <si>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</si>
  <si>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</si>
  <si>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</si>
  <si>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</si>
  <si>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</si>
  <si>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</si>
  <si>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</si>
  <si>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</si>
  <si>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</si>
  <si>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</si>
  <si>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</si>
  <si>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</si>
  <si>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</si>
  <si>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</si>
  <si>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</si>
  <si>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</si>
  <si>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</si>
  <si>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</si>
  <si>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</si>
  <si>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</si>
  <si>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</si>
  <si>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</si>
  <si>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</si>
  <si>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</si>
  <si>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</si>
  <si>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</si>
  <si>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</si>
  <si>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20111</t>
  </si>
  <si>
    <t>纪检监察事务</t>
  </si>
  <si>
    <t>2011101</t>
  </si>
  <si>
    <t>行政运行</t>
  </si>
  <si>
    <t>20129</t>
  </si>
  <si>
    <t>群众团体事务</t>
  </si>
  <si>
    <t>2012901</t>
  </si>
  <si>
    <t>20131</t>
  </si>
  <si>
    <t>党委办公厅（室）及相关机构事务</t>
  </si>
  <si>
    <t>2013101</t>
  </si>
  <si>
    <t>20138</t>
  </si>
  <si>
    <t>市场监督管理事务</t>
  </si>
  <si>
    <t>2013899</t>
  </si>
  <si>
    <t>其他市场监督管理事务</t>
  </si>
  <si>
    <t>20199</t>
  </si>
  <si>
    <t>其他一般公共服务支出</t>
  </si>
  <si>
    <t>2019999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</si>
  <si>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</si>
  <si>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</si>
  <si>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</si>
  <si>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</si>
  <si>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</si>
  <si>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</si>
  <si>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</si>
  <si>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</si>
  <si>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</si>
  <si>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</si>
  <si>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</si>
  <si>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</si>
  <si>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</si>
  <si>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</si>
  <si>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</si>
  <si>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</si>
  <si>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</si>
  <si>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</si>
  <si>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21104</t>
  </si>
  <si>
    <t>自然生态保护</t>
  </si>
  <si>
    <t>2110402</t>
  </si>
  <si>
    <t>农村环境保护</t>
  </si>
  <si>
    <t>21202</t>
  </si>
  <si>
    <t>城乡社区规划与管理</t>
  </si>
  <si>
    <t>2120201</t>
  </si>
  <si>
    <t>21301</t>
  </si>
  <si>
    <t>农业农村</t>
  </si>
  <si>
    <t>2130105</t>
  </si>
  <si>
    <t>农垦运行</t>
  </si>
  <si>
    <t>22102</t>
  </si>
  <si>
    <t>住房改革支出</t>
  </si>
  <si>
    <t>2210201</t>
  </si>
  <si>
    <t>住房公积金</t>
  </si>
  <si>
    <t>22401</t>
  </si>
  <si>
    <t>应急管理事务</t>
  </si>
  <si>
    <t>2240101</t>
  </si>
  <si>
    <t>预算03表</t>
  </si>
  <si>
    <t>一般公共预算“三公”经费支出预算表</t>
  </si>
  <si>
    <t>单位：元</t>
  </si>
  <si>
    <t>“三公”经费上年合计</t>
  </si>
  <si>
    <t>“三公”经费当年合计</t>
  </si>
  <si>
    <t>因公出国（境）费</t>
  </si>
  <si>
    <t>公务用车购置及运行费</t>
  </si>
  <si>
    <t>公务接待费</t>
  </si>
  <si>
    <t>上年数</t>
  </si>
  <si>
    <t>当年数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</si>
  <si>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</si>
  <si>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</si>
  <si>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</si>
  <si>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</si>
  <si>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</si>
  <si>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</si>
  <si>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</si>
  <si>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</si>
  <si>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</si>
  <si>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</si>
  <si>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</si>
  <si>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</si>
  <si>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</si>
  <si>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</si>
  <si>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</si>
  <si>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</si>
  <si>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</si>
  <si>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</si>
  <si>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</si>
  <si>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</si>
  <si>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530926210000000002002</t>
  </si>
  <si>
    <t>行政人员工资支出</t>
  </si>
  <si>
    <t>30101</t>
  </si>
  <si>
    <t>基本工资</t>
  </si>
  <si>
    <t>530926210000000002003</t>
  </si>
  <si>
    <t>事业人员工资支出</t>
  </si>
  <si>
    <t>30102</t>
  </si>
  <si>
    <t>津贴补贴</t>
  </si>
  <si>
    <t>530926241100002371283</t>
  </si>
  <si>
    <t>乡镇岗位补贴（行政）</t>
  </si>
  <si>
    <t>530926241100002371260</t>
  </si>
  <si>
    <t>乡镇岗位补贴（事业）</t>
  </si>
  <si>
    <t>30103</t>
  </si>
  <si>
    <t>奖金</t>
  </si>
  <si>
    <t>530926231100001469681</t>
  </si>
  <si>
    <t>行政人员绩效考核奖励（2017年提高部分）</t>
  </si>
  <si>
    <t>530926231100001469660</t>
  </si>
  <si>
    <t>奖励性绩效工资</t>
  </si>
  <si>
    <t>30107</t>
  </si>
  <si>
    <t>绩效工资</t>
  </si>
  <si>
    <t>530926231100001469662</t>
  </si>
  <si>
    <t>事业人员绩效工资（2017年提高部分）</t>
  </si>
  <si>
    <t>530926231100001469682</t>
  </si>
  <si>
    <t>基础性绩效工资</t>
  </si>
  <si>
    <t>530926210000000002004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</si>
  <si>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</si>
  <si>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</si>
  <si>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</si>
  <si>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</si>
  <si>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</si>
  <si>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</si>
  <si>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</si>
  <si>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</si>
  <si>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</si>
  <si>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</si>
  <si>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</si>
  <si>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</si>
  <si>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</si>
  <si>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</si>
  <si>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</si>
  <si>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530926210000000002005</t>
  </si>
  <si>
    <t>30113</t>
  </si>
  <si>
    <t>530926210000000002012</t>
  </si>
  <si>
    <t>一般公用经费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</si>
  <si>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</si>
  <si>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</si>
  <si>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</si>
  <si>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</si>
  <si>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</si>
  <si>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</si>
  <si>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</si>
  <si>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</si>
  <si>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530926241100002371292</t>
  </si>
  <si>
    <t>公务接待费（公用经费）</t>
  </si>
  <si>
    <t>30217</t>
  </si>
  <si>
    <t>530926231100001469717</t>
  </si>
  <si>
    <t>社区工作经费</t>
  </si>
  <si>
    <t>530926231100001469714</t>
  </si>
  <si>
    <t>村（居）民小组运转经费</t>
  </si>
  <si>
    <t>530926210000000002011</t>
  </si>
  <si>
    <t>工会经费</t>
  </si>
  <si>
    <t>30228</t>
  </si>
  <si>
    <t>530926210000000002008</t>
  </si>
  <si>
    <t>公务用车运行维护费</t>
  </si>
  <si>
    <t>30231</t>
  </si>
  <si>
    <t>530926210000000002009</t>
  </si>
  <si>
    <t>行政人员公务交通补贴</t>
  </si>
  <si>
    <t>30239</t>
  </si>
  <si>
    <t>其他交通费用</t>
  </si>
  <si>
    <t>530926251100003825759</t>
  </si>
  <si>
    <t>残疾人就业保障金</t>
  </si>
  <si>
    <t>30299</t>
  </si>
  <si>
    <t>其他商品和服务支出</t>
  </si>
  <si>
    <t>530926210000000002006</t>
  </si>
  <si>
    <t>离退休费</t>
  </si>
  <si>
    <t>30302</t>
  </si>
  <si>
    <t>退休费</t>
  </si>
  <si>
    <t>530926241100002448603</t>
  </si>
  <si>
    <t>社区（居）民小组干部“一肩挑”</t>
  </si>
  <si>
    <t>30305</t>
  </si>
  <si>
    <t>生活补助</t>
  </si>
  <si>
    <t>530926241100002466217</t>
  </si>
  <si>
    <t>社区（居）民小组党支部书记</t>
  </si>
  <si>
    <t>530926241100002371291</t>
  </si>
  <si>
    <t>社区（居）民小组长</t>
  </si>
  <si>
    <t>530926241100002371138</t>
  </si>
  <si>
    <t>社区统战宗教干事</t>
  </si>
  <si>
    <t>530926241100002407080</t>
  </si>
  <si>
    <t>社区监督委员会主任</t>
  </si>
  <si>
    <t>530926241100002407084</t>
  </si>
  <si>
    <t>社区下设党支部工作经费</t>
  </si>
  <si>
    <t>530926241100002407082</t>
  </si>
  <si>
    <t>村纪律监督小组工作经费</t>
  </si>
  <si>
    <t>530926241100002448582</t>
  </si>
  <si>
    <t>社区计划生育宣传员</t>
  </si>
  <si>
    <t>530926231100001469693</t>
  </si>
  <si>
    <t>农场企业管理人员补助</t>
  </si>
  <si>
    <t>530926231100001469685</t>
  </si>
  <si>
    <t>村（居）民小组副组长</t>
  </si>
  <si>
    <t>530926231100001469690</t>
  </si>
  <si>
    <t>村（社区）委员</t>
  </si>
  <si>
    <t>530926241100002527933</t>
  </si>
  <si>
    <t>村（社区）妇女主任</t>
  </si>
  <si>
    <t>530926241100002474883</t>
  </si>
  <si>
    <t>村（社区）团支部书记</t>
  </si>
  <si>
    <t>530926241100002466236</t>
  </si>
  <si>
    <t>社区干部经费</t>
  </si>
  <si>
    <t>530926241100002466219</t>
  </si>
  <si>
    <t>一般社区工作人员经费</t>
  </si>
  <si>
    <t>530926231100001469692</t>
  </si>
  <si>
    <t>农场管委会生产队干部补助</t>
  </si>
  <si>
    <t>530926231100001469713</t>
  </si>
  <si>
    <t>综治专干</t>
  </si>
  <si>
    <t>530926231100001469712</t>
  </si>
  <si>
    <t>计划生育信息员</t>
  </si>
  <si>
    <t>530926241100002371136</t>
  </si>
  <si>
    <t>社区干部“一肩挑”</t>
  </si>
  <si>
    <t>530926241100002407096</t>
  </si>
  <si>
    <t>社区党组织副书记</t>
  </si>
  <si>
    <t>530926231100001469664</t>
  </si>
  <si>
    <t>社区委员会副主任</t>
  </si>
  <si>
    <t>530926231100001469667</t>
  </si>
  <si>
    <t>村（社区）干部住房公积金</t>
  </si>
  <si>
    <t>530926231100001521949</t>
  </si>
  <si>
    <t>公益性岗位住房公积金</t>
  </si>
  <si>
    <t>530926231100001469711</t>
  </si>
  <si>
    <t>村级纪检监督员</t>
  </si>
  <si>
    <t>530926231100001469708</t>
  </si>
  <si>
    <t>村（社区）国土规划员</t>
  </si>
  <si>
    <t>530926241100002407097</t>
  </si>
  <si>
    <t>食品药品安全信息员</t>
  </si>
  <si>
    <t>530926241100002474882</t>
  </si>
  <si>
    <t>安监部门临聘人员</t>
  </si>
  <si>
    <t>30307</t>
  </si>
  <si>
    <t>医疗费补助</t>
  </si>
  <si>
    <t>530926251100003883666</t>
  </si>
  <si>
    <t>孟定农场农业有毒有害津贴资金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</si>
  <si>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</si>
  <si>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</si>
  <si>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</si>
  <si>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</si>
  <si>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</si>
  <si>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</si>
  <si>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</si>
  <si>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</si>
  <si>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</si>
  <si>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530926251100004073234</t>
  </si>
  <si>
    <t>孟定农场2025年税费改革转移支付资金</t>
  </si>
  <si>
    <t>530926251100003820953</t>
  </si>
  <si>
    <t>30905</t>
  </si>
  <si>
    <t>基础设施建设</t>
  </si>
  <si>
    <t>农村人居环境整治项目资金</t>
  </si>
  <si>
    <t>530926251100004035057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</si>
  <si>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</si>
  <si>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</si>
  <si>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</si>
  <si>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</si>
  <si>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</si>
  <si>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</si>
  <si>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</si>
  <si>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</si>
  <si>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</si>
  <si>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</si>
  <si>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</si>
  <si>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</si>
  <si>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</si>
  <si>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工程总量</t>
  </si>
  <si>
    <t>=</t>
  </si>
  <si>
    <t>15</t>
  </si>
  <si>
    <t>平方米/公里/立方/亩等</t>
  </si>
  <si>
    <t>定量指标</t>
  </si>
  <si>
    <t>反映新建、改造、修缮工程量完成情况。</t>
  </si>
  <si>
    <t>时效指标</t>
  </si>
  <si>
    <t>计划完工率</t>
  </si>
  <si>
    <t>&gt;</t>
  </si>
  <si>
    <t>98</t>
  </si>
  <si>
    <t>%</t>
  </si>
  <si>
    <t>定性指标</t>
  </si>
  <si>
    <t>反映工程按计划完工情况。
计划完工率=实际完成工程项目个数/按计划应完成项目个数。</t>
  </si>
  <si>
    <t>效益指标</t>
  </si>
  <si>
    <t>社会效益</t>
  </si>
  <si>
    <t>综合使用率</t>
  </si>
  <si>
    <t>反映设施建成后的利用、使用的情况。
综合使用率=（投入使用的基础建设工程建设内容/完成建设内容）*100%</t>
  </si>
  <si>
    <t>满意度指标</t>
  </si>
  <si>
    <t>服务对象满意度</t>
  </si>
  <si>
    <t>受益人群满意度</t>
  </si>
  <si>
    <t>调查人群中对设施建设或设施运行的满意度。
受益人群覆盖率=（调查人群中对设施建设或设施运行的人数/问卷调查人数）*100%</t>
  </si>
  <si>
    <t>获补对象数</t>
  </si>
  <si>
    <t>111</t>
  </si>
  <si>
    <t>人(人次、家)</t>
  </si>
  <si>
    <t>反映获补助人员、企业的数量情况，也适用补贴、资助等形式的补助。</t>
  </si>
  <si>
    <t>发放及时率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</si>
  <si>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</si>
  <si>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</si>
  <si>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</si>
  <si>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</si>
  <si>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</si>
  <si>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救助对象人数（人次）</t>
  </si>
  <si>
    <t>100</t>
  </si>
  <si>
    <t>人/人次</t>
  </si>
  <si>
    <t>反映应保尽保、应救尽救对象的人数（人次）情况。</t>
  </si>
  <si>
    <t>救助发放及时率</t>
  </si>
  <si>
    <t>99</t>
  </si>
  <si>
    <t>反映发放单位及时发放救助资金的情况。
救助发放及时率=时限内发放救助资金额/应发放救助资金额*100%</t>
  </si>
  <si>
    <t>反映救助政策的宣传效果情况。
政策知晓率=调查中救助政策知晓人数/调查总人数*100%</t>
  </si>
  <si>
    <t>救助对象满意度</t>
  </si>
  <si>
    <t>反映获救助对象的满意程度。
救助对象满意度=调查中满意和较满意的获救助人员数/调查总人数*100%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</si>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</sst>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8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name val="华文中宋"/>
      <charset val="134"/>
    </font>
    <font>
      <sz val="18"/>
      <name val="华文中宋"/>
      <charset val="134"/>
    </font>
    <font>
      <sz val="12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24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8" fontId="7" fillId="0" borderId="7" xfId="54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 indent="1"/>
      <protection locked="0"/>
    </xf>
    <xf numFmtId="49" fontId="7" fillId="0" borderId="7" xfId="53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178" fontId="7" fillId="0" borderId="7" xfId="0" applyNumberFormat="1" applyFont="1" applyBorder="1" applyAlignment="1">
      <alignment horizontal="right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4" fontId="4" fillId="0" borderId="11" xfId="0" applyNumberFormat="1" applyFont="1" applyBorder="1" applyAlignment="1">
      <alignment horizontal="right" vertical="center"/>
      <protection locked="0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>
      <alignment horizontal="right" vertical="center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/>
    <xf numFmtId="0" fontId="12" fillId="0" borderId="1" xfId="0" applyFont="1" applyBorder="1" applyAlignment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5" xfId="0" applyFont="1" applyBorder="1" applyAlignment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 wrapText="1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0" fontId="4" fillId="0" borderId="7" xfId="0" applyFont="1" applyBorder="1" applyAlignment="1" applyProtection="1">
      <alignment horizontal="left" vertical="center"/>
    </xf>
    <xf numFmtId="178" fontId="21" fillId="0" borderId="7" xfId="54" applyFont="1" applyProtection="1">
      <alignment horizontal="right" vertical="center"/>
      <protection locked="0"/>
    </xf>
    <xf numFmtId="0" fontId="22" fillId="0" borderId="0" xfId="0" applyFont="1" applyProtection="1">
      <alignment vertical="top"/>
    </xf>
    <xf numFmtId="0" fontId="2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0" fillId="0" borderId="6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tabSelected="1" workbookViewId="0">
      <selection activeCell="D7" sqref="D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4" t="s">
        <v>0</v>
      </c>
    </row>
    <row r="2" ht="36" customHeight="1" spans="1:4">
      <c r="A2" s="4" t="str">
        <f>"2025"&amp;"年部门财务收支预算总表"</f>
        <v>2025年部门财务收支预算总表</v>
      </c>
      <c r="B2" s="214"/>
      <c r="C2" s="214"/>
      <c r="D2" s="214"/>
    </row>
    <row r="3" ht="18.75" customHeight="1" spans="1:4">
      <c r="A3" s="36" t="str">
        <f>"单位名称："&amp;"耿马傣族佤族自治县孟定农场社区管理委员会"</f>
        <v>单位名称：耿马傣族佤族自治县孟定农场社区管理委员会</v>
      </c>
      <c r="B3" s="215"/>
      <c r="C3" s="215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27" t="str">
        <f t="shared" ref="B5:D5" si="0">"2025"&amp;"年预算数"</f>
        <v>2025年预算数</v>
      </c>
      <c r="C5" s="27" t="s">
        <v>5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82" t="s">
        <v>6</v>
      </c>
      <c r="B7" s="23">
        <v>18149572.8</v>
      </c>
      <c r="C7" s="182" t="s">
        <v>7</v>
      </c>
      <c r="D7" s="23">
        <v>2684200</v>
      </c>
    </row>
    <row r="8" ht="18.75" customHeight="1" spans="1:4">
      <c r="A8" s="182" t="s">
        <v>8</v>
      </c>
      <c r="B8" s="23"/>
      <c r="C8" s="182" t="s">
        <v>9</v>
      </c>
      <c r="D8" s="23"/>
    </row>
    <row r="9" ht="18.75" customHeight="1" spans="1:4">
      <c r="A9" s="182" t="s">
        <v>10</v>
      </c>
      <c r="B9" s="23"/>
      <c r="C9" s="182" t="s">
        <v>11</v>
      </c>
      <c r="D9" s="23"/>
    </row>
    <row r="10" ht="18.75" customHeight="1" spans="1:4">
      <c r="A10" s="182" t="s">
        <v>12</v>
      </c>
      <c r="B10" s="23"/>
      <c r="C10" s="182" t="s">
        <v>13</v>
      </c>
      <c r="D10" s="23"/>
    </row>
    <row r="11" ht="18.75" customHeight="1" spans="1:4">
      <c r="A11" s="21" t="s">
        <v>14</v>
      </c>
      <c r="B11" s="23"/>
      <c r="C11" s="216" t="s">
        <v>15</v>
      </c>
      <c r="D11" s="23"/>
    </row>
    <row r="12" ht="18.75" customHeight="1" spans="1:4">
      <c r="A12" s="217" t="s">
        <v>16</v>
      </c>
      <c r="B12" s="23"/>
      <c r="C12" s="218" t="s">
        <v>17</v>
      </c>
      <c r="D12" s="23"/>
    </row>
    <row r="13" ht="18.75" customHeight="1" spans="1:4">
      <c r="A13" s="217" t="s">
        <v>18</v>
      </c>
      <c r="B13" s="23"/>
      <c r="C13" s="218" t="s">
        <v>19</v>
      </c>
      <c r="D13" s="23"/>
    </row>
    <row r="14" ht="18.75" customHeight="1" spans="1:4">
      <c r="A14" s="217" t="s">
        <v>20</v>
      </c>
      <c r="B14" s="23"/>
      <c r="C14" s="218" t="s">
        <v>21</v>
      </c>
      <c r="D14" s="23">
        <v>3166765.08</v>
      </c>
    </row>
    <row r="15" ht="18.75" customHeight="1" spans="1:4">
      <c r="A15" s="217" t="s">
        <v>22</v>
      </c>
      <c r="B15" s="23"/>
      <c r="C15" s="218" t="s">
        <v>23</v>
      </c>
      <c r="D15" s="23">
        <v>423107.73</v>
      </c>
    </row>
    <row r="16" ht="18.75" customHeight="1" spans="1:4">
      <c r="A16" s="217" t="s">
        <v>24</v>
      </c>
      <c r="B16" s="23"/>
      <c r="C16" s="217" t="s">
        <v>25</v>
      </c>
      <c r="D16" s="23">
        <v>150000</v>
      </c>
    </row>
    <row r="17" ht="18.75" customHeight="1" spans="1:4">
      <c r="A17" s="217" t="s">
        <v>26</v>
      </c>
      <c r="B17" s="23"/>
      <c r="C17" s="217" t="s">
        <v>27</v>
      </c>
      <c r="D17" s="23">
        <v>63720</v>
      </c>
    </row>
    <row r="18" ht="18.75" customHeight="1" spans="1:4">
      <c r="A18" s="219" t="s">
        <v>26</v>
      </c>
      <c r="B18" s="23"/>
      <c r="C18" s="218" t="s">
        <v>28</v>
      </c>
      <c r="D18" s="23">
        <v>11044957.43</v>
      </c>
    </row>
    <row r="19" ht="18.75" customHeight="1" spans="1:4">
      <c r="A19" s="219" t="s">
        <v>26</v>
      </c>
      <c r="B19" s="23"/>
      <c r="C19" s="218" t="s">
        <v>29</v>
      </c>
      <c r="D19" s="23"/>
    </row>
    <row r="20" ht="18.75" customHeight="1" spans="1:4">
      <c r="A20" s="219" t="s">
        <v>26</v>
      </c>
      <c r="B20" s="23"/>
      <c r="C20" s="218" t="s">
        <v>30</v>
      </c>
      <c r="D20" s="23"/>
    </row>
    <row r="21" ht="18.75" customHeight="1" spans="1:4">
      <c r="A21" s="219" t="s">
        <v>26</v>
      </c>
      <c r="B21" s="23"/>
      <c r="C21" s="218" t="s">
        <v>31</v>
      </c>
      <c r="D21" s="23"/>
    </row>
    <row r="22" ht="18.75" customHeight="1" spans="1:4">
      <c r="A22" s="219" t="s">
        <v>26</v>
      </c>
      <c r="B22" s="23"/>
      <c r="C22" s="218" t="s">
        <v>32</v>
      </c>
      <c r="D22" s="23"/>
    </row>
    <row r="23" ht="18.75" customHeight="1" spans="1:4">
      <c r="A23" s="219" t="s">
        <v>26</v>
      </c>
      <c r="B23" s="23"/>
      <c r="C23" s="218" t="s">
        <v>33</v>
      </c>
      <c r="D23" s="23"/>
    </row>
    <row r="24" ht="18.75" customHeight="1" spans="1:4">
      <c r="A24" s="219" t="s">
        <v>26</v>
      </c>
      <c r="B24" s="23"/>
      <c r="C24" s="218" t="s">
        <v>34</v>
      </c>
      <c r="D24" s="23"/>
    </row>
    <row r="25" ht="18.75" customHeight="1" spans="1:4">
      <c r="A25" s="219" t="s">
        <v>26</v>
      </c>
      <c r="B25" s="23"/>
      <c r="C25" s="218" t="s">
        <v>35</v>
      </c>
      <c r="D25" s="23">
        <v>613222.56</v>
      </c>
    </row>
    <row r="26" ht="18.75" customHeight="1" spans="1:4">
      <c r="A26" s="219" t="s">
        <v>26</v>
      </c>
      <c r="B26" s="23"/>
      <c r="C26" s="218" t="s">
        <v>36</v>
      </c>
      <c r="D26" s="23"/>
    </row>
    <row r="27" ht="18.75" customHeight="1" spans="1:4">
      <c r="A27" s="219" t="s">
        <v>26</v>
      </c>
      <c r="B27" s="23"/>
      <c r="C27" s="218" t="s">
        <v>37</v>
      </c>
      <c r="D27" s="23"/>
    </row>
    <row r="28" ht="18.75" customHeight="1" spans="1:4">
      <c r="A28" s="219" t="s">
        <v>26</v>
      </c>
      <c r="B28" s="23"/>
      <c r="C28" s="218" t="s">
        <v>38</v>
      </c>
      <c r="D28" s="23">
        <v>3600</v>
      </c>
    </row>
    <row r="29" ht="18.75" customHeight="1" spans="1:4">
      <c r="A29" s="219" t="s">
        <v>26</v>
      </c>
      <c r="B29" s="23"/>
      <c r="C29" s="218" t="s">
        <v>39</v>
      </c>
      <c r="D29" s="23"/>
    </row>
    <row r="30" ht="18.75" customHeight="1" spans="1:4">
      <c r="A30" s="220" t="s">
        <v>26</v>
      </c>
      <c r="B30" s="23"/>
      <c r="C30" s="217" t="s">
        <v>40</v>
      </c>
      <c r="D30" s="23"/>
    </row>
    <row r="31" ht="18.75" customHeight="1" spans="1:4">
      <c r="A31" s="220" t="s">
        <v>26</v>
      </c>
      <c r="B31" s="23"/>
      <c r="C31" s="217" t="s">
        <v>41</v>
      </c>
      <c r="D31" s="23"/>
    </row>
    <row r="32" ht="18.75" customHeight="1" spans="1:4">
      <c r="A32" s="220" t="s">
        <v>26</v>
      </c>
      <c r="B32" s="23"/>
      <c r="C32" s="217" t="s">
        <v>42</v>
      </c>
      <c r="D32" s="23"/>
    </row>
    <row r="33" ht="18.75" customHeight="1" spans="1:4">
      <c r="A33" s="221" t="s">
        <v>43</v>
      </c>
      <c r="B33" s="183">
        <f>SUM(B7:B11)</f>
        <v>18149572.8</v>
      </c>
      <c r="C33" s="179" t="s">
        <v>44</v>
      </c>
      <c r="D33" s="183">
        <v>18149572.8</v>
      </c>
    </row>
    <row r="34" ht="18.75" customHeight="1" spans="1:4">
      <c r="A34" s="222" t="s">
        <v>45</v>
      </c>
      <c r="B34" s="23"/>
      <c r="C34" s="182" t="s">
        <v>46</v>
      </c>
      <c r="D34" s="23"/>
    </row>
    <row r="35" ht="18.75" customHeight="1" spans="1:4">
      <c r="A35" s="222" t="s">
        <v>47</v>
      </c>
      <c r="B35" s="23"/>
      <c r="C35" s="182" t="s">
        <v>47</v>
      </c>
      <c r="D35" s="23"/>
    </row>
    <row r="36" ht="18.75" customHeight="1" spans="1:4">
      <c r="A36" s="222" t="s">
        <v>48</v>
      </c>
      <c r="B36" s="23"/>
      <c r="C36" s="182" t="s">
        <v>49</v>
      </c>
      <c r="D36" s="23"/>
    </row>
    <row r="37" ht="18.75" customHeight="1" spans="1:4">
      <c r="A37" s="223" t="s">
        <v>50</v>
      </c>
      <c r="B37" s="183">
        <f t="shared" ref="B37:D37" si="1">B33+B34</f>
        <v>18149572.8</v>
      </c>
      <c r="C37" s="179" t="s">
        <v>51</v>
      </c>
      <c r="D37" s="183">
        <f t="shared" si="1"/>
        <v>18149572.8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C10" sqref="C10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84"/>
      <c r="O1" s="65"/>
      <c r="P1" s="65"/>
      <c r="Q1" s="65"/>
      <c r="R1" s="65"/>
      <c r="S1" s="33" t="s">
        <v>52</v>
      </c>
    </row>
    <row r="2" ht="57.75" customHeight="1" spans="1:19">
      <c r="A2" s="134" t="str">
        <f>"2025"&amp;"年部门收入预算表"</f>
        <v>2025年部门收入预算表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07"/>
      <c r="P2" s="207"/>
      <c r="Q2" s="207"/>
      <c r="R2" s="207"/>
      <c r="S2" s="207"/>
    </row>
    <row r="3" ht="18.75" customHeight="1" spans="1:19">
      <c r="A3" s="36" t="str">
        <f>"单位名称："&amp;"耿马傣族佤族自治县孟定农场社区管理委员会"</f>
        <v>单位名称：耿马傣族佤族自治县孟定农场社区管理委员会</v>
      </c>
      <c r="B3" s="192"/>
      <c r="C3" s="192"/>
      <c r="D3" s="192"/>
      <c r="E3" s="192"/>
      <c r="F3" s="192"/>
      <c r="G3" s="192"/>
      <c r="H3" s="192"/>
      <c r="I3" s="192"/>
      <c r="J3" s="208"/>
      <c r="K3" s="192"/>
      <c r="L3" s="192"/>
      <c r="M3" s="192"/>
      <c r="N3" s="192"/>
      <c r="O3" s="208"/>
      <c r="P3" s="208"/>
      <c r="Q3" s="208"/>
      <c r="R3" s="208"/>
      <c r="S3" s="33" t="s">
        <v>1</v>
      </c>
    </row>
    <row r="4" ht="18.75" customHeight="1" spans="1:19">
      <c r="A4" s="193" t="s">
        <v>53</v>
      </c>
      <c r="B4" s="194" t="s">
        <v>54</v>
      </c>
      <c r="C4" s="194" t="s">
        <v>55</v>
      </c>
      <c r="D4" s="195" t="s">
        <v>56</v>
      </c>
      <c r="E4" s="196"/>
      <c r="F4" s="196"/>
      <c r="G4" s="196"/>
      <c r="H4" s="196"/>
      <c r="I4" s="196"/>
      <c r="J4" s="209"/>
      <c r="K4" s="196"/>
      <c r="L4" s="196"/>
      <c r="M4" s="196"/>
      <c r="N4" s="210"/>
      <c r="O4" s="195" t="s">
        <v>45</v>
      </c>
      <c r="P4" s="195"/>
      <c r="Q4" s="195"/>
      <c r="R4" s="195"/>
      <c r="S4" s="213"/>
    </row>
    <row r="5" ht="18.75" customHeight="1" spans="1:19">
      <c r="A5" s="197"/>
      <c r="B5" s="198"/>
      <c r="C5" s="198"/>
      <c r="D5" s="199" t="s">
        <v>57</v>
      </c>
      <c r="E5" s="199" t="s">
        <v>58</v>
      </c>
      <c r="F5" s="199" t="s">
        <v>59</v>
      </c>
      <c r="G5" s="199" t="s">
        <v>60</v>
      </c>
      <c r="H5" s="199" t="s">
        <v>61</v>
      </c>
      <c r="I5" s="211" t="s">
        <v>62</v>
      </c>
      <c r="J5" s="211"/>
      <c r="K5" s="211"/>
      <c r="L5" s="211"/>
      <c r="M5" s="211"/>
      <c r="N5" s="202"/>
      <c r="O5" s="199" t="s">
        <v>57</v>
      </c>
      <c r="P5" s="199" t="s">
        <v>58</v>
      </c>
      <c r="Q5" s="199" t="s">
        <v>59</v>
      </c>
      <c r="R5" s="199" t="s">
        <v>60</v>
      </c>
      <c r="S5" s="199" t="s">
        <v>63</v>
      </c>
    </row>
    <row r="6" ht="18.75" customHeight="1" spans="1:19">
      <c r="A6" s="200"/>
      <c r="B6" s="201"/>
      <c r="C6" s="201"/>
      <c r="D6" s="202"/>
      <c r="E6" s="202"/>
      <c r="F6" s="202"/>
      <c r="G6" s="202"/>
      <c r="H6" s="202"/>
      <c r="I6" s="201" t="s">
        <v>57</v>
      </c>
      <c r="J6" s="201" t="s">
        <v>64</v>
      </c>
      <c r="K6" s="201" t="s">
        <v>65</v>
      </c>
      <c r="L6" s="201" t="s">
        <v>66</v>
      </c>
      <c r="M6" s="201" t="s">
        <v>67</v>
      </c>
      <c r="N6" s="201" t="s">
        <v>68</v>
      </c>
      <c r="O6" s="212"/>
      <c r="P6" s="212"/>
      <c r="Q6" s="212"/>
      <c r="R6" s="212"/>
      <c r="S6" s="202"/>
    </row>
    <row r="7" ht="18.75" customHeight="1" spans="1:19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  <c r="N7" s="171">
        <v>14</v>
      </c>
      <c r="O7" s="171">
        <v>15</v>
      </c>
      <c r="P7" s="171">
        <v>16</v>
      </c>
      <c r="Q7" s="171">
        <v>17</v>
      </c>
      <c r="R7" s="171">
        <v>18</v>
      </c>
      <c r="S7" s="171">
        <v>19</v>
      </c>
    </row>
    <row r="8" ht="18.75" customHeight="1" spans="1:19">
      <c r="A8" s="203" t="s">
        <v>69</v>
      </c>
      <c r="B8" s="204" t="s">
        <v>70</v>
      </c>
      <c r="C8" s="23">
        <v>18149572.8</v>
      </c>
      <c r="D8" s="23">
        <v>18149572.8</v>
      </c>
      <c r="E8" s="23">
        <v>18149572.8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205" t="s">
        <v>55</v>
      </c>
      <c r="B9" s="206"/>
      <c r="C9" s="23">
        <v>18149572.8</v>
      </c>
      <c r="D9" s="23">
        <v>18149572.8</v>
      </c>
      <c r="E9" s="23">
        <v>18149572.8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46"/>
  <sheetViews>
    <sheetView showZeros="0" workbookViewId="0">
      <selection activeCell="C45" sqref="C45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84"/>
      <c r="H1" s="184"/>
      <c r="J1" s="184"/>
      <c r="O1" s="34" t="s">
        <v>71</v>
      </c>
    </row>
    <row r="2" ht="42" customHeight="1" spans="1:15">
      <c r="A2" s="4" t="str">
        <f>"2025"&amp;"年部门支出预算表"</f>
        <v>2025年部门支出预算表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ht="18.75" customHeight="1" spans="1:15">
      <c r="A3" s="186" t="str">
        <f>"单位名称："&amp;"耿马傣族佤族自治县孟定农场社区管理委员会"</f>
        <v>单位名称：耿马傣族佤族自治县孟定农场社区管理委员会</v>
      </c>
      <c r="B3" s="187"/>
      <c r="C3" s="64"/>
      <c r="D3" s="2"/>
      <c r="E3" s="64"/>
      <c r="F3" s="64"/>
      <c r="G3" s="64"/>
      <c r="H3" s="2"/>
      <c r="I3" s="64"/>
      <c r="J3" s="2"/>
      <c r="K3" s="64"/>
      <c r="L3" s="64"/>
      <c r="M3" s="190"/>
      <c r="N3" s="190"/>
      <c r="O3" s="34" t="s">
        <v>1</v>
      </c>
    </row>
    <row r="4" ht="18.75" customHeight="1" spans="1:15">
      <c r="A4" s="9" t="s">
        <v>72</v>
      </c>
      <c r="B4" s="9" t="s">
        <v>73</v>
      </c>
      <c r="C4" s="9" t="s">
        <v>55</v>
      </c>
      <c r="D4" s="11" t="s">
        <v>58</v>
      </c>
      <c r="E4" s="73" t="s">
        <v>74</v>
      </c>
      <c r="F4" s="142" t="s">
        <v>75</v>
      </c>
      <c r="G4" s="9" t="s">
        <v>59</v>
      </c>
      <c r="H4" s="9" t="s">
        <v>60</v>
      </c>
      <c r="I4" s="9" t="s">
        <v>76</v>
      </c>
      <c r="J4" s="11" t="s">
        <v>77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69" t="s">
        <v>57</v>
      </c>
      <c r="E5" s="92" t="s">
        <v>74</v>
      </c>
      <c r="F5" s="92" t="s">
        <v>75</v>
      </c>
      <c r="G5" s="17"/>
      <c r="H5" s="17"/>
      <c r="I5" s="17"/>
      <c r="J5" s="169" t="s">
        <v>57</v>
      </c>
      <c r="K5" s="42" t="s">
        <v>78</v>
      </c>
      <c r="L5" s="42" t="s">
        <v>79</v>
      </c>
      <c r="M5" s="42" t="s">
        <v>80</v>
      </c>
      <c r="N5" s="42" t="s">
        <v>81</v>
      </c>
      <c r="O5" s="42" t="s">
        <v>82</v>
      </c>
    </row>
    <row r="6" ht="18.75" customHeight="1" spans="1:15">
      <c r="A6" s="120">
        <v>1</v>
      </c>
      <c r="B6" s="120">
        <v>2</v>
      </c>
      <c r="C6" s="171">
        <v>3</v>
      </c>
      <c r="D6" s="171">
        <v>4</v>
      </c>
      <c r="E6" s="171">
        <v>5</v>
      </c>
      <c r="F6" s="171">
        <v>6</v>
      </c>
      <c r="G6" s="171">
        <v>7</v>
      </c>
      <c r="H6" s="171">
        <v>8</v>
      </c>
      <c r="I6" s="171">
        <v>9</v>
      </c>
      <c r="J6" s="171">
        <v>10</v>
      </c>
      <c r="K6" s="171">
        <v>11</v>
      </c>
      <c r="L6" s="171">
        <v>12</v>
      </c>
      <c r="M6" s="171">
        <v>13</v>
      </c>
      <c r="N6" s="171">
        <v>14</v>
      </c>
      <c r="O6" s="171">
        <v>15</v>
      </c>
    </row>
    <row r="7" ht="18.75" customHeight="1" spans="1:15">
      <c r="A7" s="182" t="s">
        <v>83</v>
      </c>
      <c r="B7" s="182" t="s">
        <v>84</v>
      </c>
      <c r="C7" s="23">
        <v>2684200</v>
      </c>
      <c r="D7" s="23">
        <v>2684200</v>
      </c>
      <c r="E7" s="23">
        <v>94200</v>
      </c>
      <c r="F7" s="23">
        <v>2590000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2" t="str">
        <f>" "&amp;"20111"</f>
        <v> 20111</v>
      </c>
      <c r="B8" s="182" t="str">
        <f>"  "&amp;"纪检监察事务"</f>
        <v>  纪检监察事务</v>
      </c>
      <c r="C8" s="23">
        <v>9000</v>
      </c>
      <c r="D8" s="23">
        <v>9000</v>
      </c>
      <c r="E8" s="23">
        <v>9000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" t="str">
        <f>"  "&amp;"2011101"</f>
        <v>  2011101</v>
      </c>
      <c r="B9" s="138" t="str">
        <f t="shared" ref="B9:B45" si="0">"    "&amp;"行政运行"</f>
        <v>    行政运行</v>
      </c>
      <c r="C9" s="23">
        <v>9000</v>
      </c>
      <c r="D9" s="23">
        <v>9000</v>
      </c>
      <c r="E9" s="23">
        <v>9000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2" t="str">
        <f>" "&amp;"20129"</f>
        <v> 20129</v>
      </c>
      <c r="B10" s="182" t="str">
        <f>"  "&amp;"群众团体事务"</f>
        <v>  群众团体事务</v>
      </c>
      <c r="C10" s="23">
        <v>3600</v>
      </c>
      <c r="D10" s="23">
        <v>3600</v>
      </c>
      <c r="E10" s="23">
        <v>3600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" t="str">
        <f>"  "&amp;"2012901"</f>
        <v>  2012901</v>
      </c>
      <c r="B11" s="138" t="str">
        <f t="shared" si="0"/>
        <v>    行政运行</v>
      </c>
      <c r="C11" s="23">
        <v>3600</v>
      </c>
      <c r="D11" s="23">
        <v>3600</v>
      </c>
      <c r="E11" s="23">
        <v>3600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2" t="str">
        <f>" "&amp;"20131"</f>
        <v> 20131</v>
      </c>
      <c r="B12" s="182" t="str">
        <f>"  "&amp;"党委办公厅（室）及相关机构事务"</f>
        <v>  党委办公厅（室）及相关机构事务</v>
      </c>
      <c r="C12" s="23">
        <v>72000</v>
      </c>
      <c r="D12" s="23">
        <v>72000</v>
      </c>
      <c r="E12" s="23">
        <v>72000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" t="str">
        <f>"  "&amp;"2013101"</f>
        <v>  2013101</v>
      </c>
      <c r="B13" s="138" t="str">
        <f t="shared" si="0"/>
        <v>    行政运行</v>
      </c>
      <c r="C13" s="23">
        <v>72000</v>
      </c>
      <c r="D13" s="23">
        <v>72000</v>
      </c>
      <c r="E13" s="23">
        <v>72000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2" t="str">
        <f>" "&amp;"20138"</f>
        <v> 20138</v>
      </c>
      <c r="B14" s="182" t="str">
        <f>"  "&amp;"市场监督管理事务"</f>
        <v>  市场监督管理事务</v>
      </c>
      <c r="C14" s="23">
        <v>9600</v>
      </c>
      <c r="D14" s="23">
        <v>9600</v>
      </c>
      <c r="E14" s="23">
        <v>9600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1" t="str">
        <f>"  "&amp;"2013899"</f>
        <v>  2013899</v>
      </c>
      <c r="B15" s="138" t="str">
        <f>"    "&amp;"其他市场监督管理事务"</f>
        <v>    其他市场监督管理事务</v>
      </c>
      <c r="C15" s="23">
        <v>9600</v>
      </c>
      <c r="D15" s="23">
        <v>9600</v>
      </c>
      <c r="E15" s="23">
        <v>9600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2" t="str">
        <f>" "&amp;"20199"</f>
        <v> 20199</v>
      </c>
      <c r="B16" s="182" t="str">
        <f>"  "&amp;"其他一般公共服务支出"</f>
        <v>  其他一般公共服务支出</v>
      </c>
      <c r="C16" s="23">
        <v>2590000</v>
      </c>
      <c r="D16" s="23">
        <v>2590000</v>
      </c>
      <c r="E16" s="23"/>
      <c r="F16" s="23">
        <v>2590000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" t="str">
        <f>"  "&amp;"2019999"</f>
        <v>  2019999</v>
      </c>
      <c r="B17" s="138" t="str">
        <f>"    "&amp;"其他一般公共服务支出"</f>
        <v>    其他一般公共服务支出</v>
      </c>
      <c r="C17" s="23">
        <v>2590000</v>
      </c>
      <c r="D17" s="23">
        <v>2590000</v>
      </c>
      <c r="E17" s="23"/>
      <c r="F17" s="23">
        <v>2590000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2" t="s">
        <v>85</v>
      </c>
      <c r="B18" s="182" t="s">
        <v>86</v>
      </c>
      <c r="C18" s="23">
        <v>3166765.08</v>
      </c>
      <c r="D18" s="23">
        <v>3166765.08</v>
      </c>
      <c r="E18" s="23">
        <v>3166765.08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2" t="str">
        <f>" "&amp;"20805"</f>
        <v> 20805</v>
      </c>
      <c r="B19" s="182" t="str">
        <f>"  "&amp;"行政事业单位养老支出"</f>
        <v>  行政事业单位养老支出</v>
      </c>
      <c r="C19" s="23">
        <v>3166765.08</v>
      </c>
      <c r="D19" s="23">
        <v>3166765.08</v>
      </c>
      <c r="E19" s="23">
        <v>3166765.08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" t="str">
        <f>"  "&amp;"2080502"</f>
        <v>  2080502</v>
      </c>
      <c r="B20" s="138" t="str">
        <f>"    "&amp;"事业单位离退休"</f>
        <v>    事业单位离退休</v>
      </c>
      <c r="C20" s="23">
        <v>2349135</v>
      </c>
      <c r="D20" s="23">
        <v>2349135</v>
      </c>
      <c r="E20" s="23">
        <v>2349135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1" t="str">
        <f>"  "&amp;"2080505"</f>
        <v>  2080505</v>
      </c>
      <c r="B21" s="138" t="str">
        <f>"    "&amp;"机关事业单位基本养老保险缴费支出"</f>
        <v>    机关事业单位基本养老保险缴费支出</v>
      </c>
      <c r="C21" s="23">
        <v>817630.08</v>
      </c>
      <c r="D21" s="23">
        <v>817630.08</v>
      </c>
      <c r="E21" s="23">
        <v>817630.08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" t="str">
        <f>"  "&amp;"2080506"</f>
        <v>  2080506</v>
      </c>
      <c r="B22" s="138" t="str">
        <f>"    "&amp;"机关事业单位职业年金缴费支出"</f>
        <v>    机关事业单位职业年金缴费支出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2" t="s">
        <v>87</v>
      </c>
      <c r="B23" s="182" t="s">
        <v>88</v>
      </c>
      <c r="C23" s="23">
        <v>423107.73</v>
      </c>
      <c r="D23" s="23">
        <v>423107.73</v>
      </c>
      <c r="E23" s="23">
        <v>423107.73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2" t="str">
        <f>" "&amp;"21007"</f>
        <v> 21007</v>
      </c>
      <c r="B24" s="182" t="str">
        <f>"  "&amp;"计划生育事务"</f>
        <v>  计划生育事务</v>
      </c>
      <c r="C24" s="23">
        <v>14040</v>
      </c>
      <c r="D24" s="23">
        <v>14040</v>
      </c>
      <c r="E24" s="23">
        <v>14040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1" t="str">
        <f>"  "&amp;"2100799"</f>
        <v>  2100799</v>
      </c>
      <c r="B25" s="138" t="str">
        <f>"    "&amp;"其他计划生育事务支出"</f>
        <v>    其他计划生育事务支出</v>
      </c>
      <c r="C25" s="23">
        <v>14040</v>
      </c>
      <c r="D25" s="23">
        <v>14040</v>
      </c>
      <c r="E25" s="23">
        <v>14040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2" t="str">
        <f>" "&amp;"21011"</f>
        <v> 21011</v>
      </c>
      <c r="B26" s="182" t="str">
        <f>"  "&amp;"行政事业单位医疗"</f>
        <v>  行政事业单位医疗</v>
      </c>
      <c r="C26" s="23">
        <v>409067.73</v>
      </c>
      <c r="D26" s="23">
        <v>409067.73</v>
      </c>
      <c r="E26" s="23">
        <v>409067.73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1" t="str">
        <f>"  "&amp;"2101101"</f>
        <v>  2101101</v>
      </c>
      <c r="B27" s="138" t="str">
        <f>"    "&amp;"行政单位医疗"</f>
        <v>    行政单位医疗</v>
      </c>
      <c r="C27" s="23">
        <v>114824.89</v>
      </c>
      <c r="D27" s="23">
        <v>114824.89</v>
      </c>
      <c r="E27" s="23">
        <v>114824.89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1" t="str">
        <f>"  "&amp;"2101102"</f>
        <v>  2101102</v>
      </c>
      <c r="B28" s="138" t="str">
        <f>"    "&amp;"事业单位医疗"</f>
        <v>    事业单位医疗</v>
      </c>
      <c r="C28" s="23">
        <v>247998.46</v>
      </c>
      <c r="D28" s="23">
        <v>247998.46</v>
      </c>
      <c r="E28" s="23">
        <v>247998.46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21" t="str">
        <f>"  "&amp;"2101103"</f>
        <v>  2101103</v>
      </c>
      <c r="B29" s="138" t="str">
        <f>"    "&amp;"公务员医疗补助"</f>
        <v>    公务员医疗补助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21" t="str">
        <f>"  "&amp;"2101199"</f>
        <v>  2101199</v>
      </c>
      <c r="B30" s="138" t="str">
        <f>"    "&amp;"其他行政事业单位医疗支出"</f>
        <v>    其他行政事业单位医疗支出</v>
      </c>
      <c r="C30" s="23">
        <v>46244.38</v>
      </c>
      <c r="D30" s="23">
        <v>46244.38</v>
      </c>
      <c r="E30" s="23">
        <v>46244.38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82" t="s">
        <v>89</v>
      </c>
      <c r="B31" s="182" t="s">
        <v>90</v>
      </c>
      <c r="C31" s="23">
        <v>150000</v>
      </c>
      <c r="D31" s="23">
        <v>150000</v>
      </c>
      <c r="E31" s="23"/>
      <c r="F31" s="23">
        <v>150000</v>
      </c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82" t="str">
        <f>" "&amp;"21104"</f>
        <v> 21104</v>
      </c>
      <c r="B32" s="182" t="str">
        <f>"  "&amp;"自然生态保护"</f>
        <v>  自然生态保护</v>
      </c>
      <c r="C32" s="23">
        <v>150000</v>
      </c>
      <c r="D32" s="23">
        <v>150000</v>
      </c>
      <c r="E32" s="23"/>
      <c r="F32" s="23">
        <v>150000</v>
      </c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21" t="str">
        <f>"  "&amp;"2110402"</f>
        <v>  2110402</v>
      </c>
      <c r="B33" s="138" t="str">
        <f>"    "&amp;"农村环境保护"</f>
        <v>    农村环境保护</v>
      </c>
      <c r="C33" s="23">
        <v>150000</v>
      </c>
      <c r="D33" s="23">
        <v>150000</v>
      </c>
      <c r="E33" s="23"/>
      <c r="F33" s="23">
        <v>150000</v>
      </c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82" t="s">
        <v>91</v>
      </c>
      <c r="B34" s="182" t="s">
        <v>92</v>
      </c>
      <c r="C34" s="23">
        <v>63720</v>
      </c>
      <c r="D34" s="23">
        <v>63720</v>
      </c>
      <c r="E34" s="23">
        <v>63720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82" t="str">
        <f>" "&amp;"21202"</f>
        <v> 21202</v>
      </c>
      <c r="B35" s="182" t="str">
        <f>"  "&amp;"城乡社区规划与管理"</f>
        <v>  城乡社区规划与管理</v>
      </c>
      <c r="C35" s="23">
        <v>63720</v>
      </c>
      <c r="D35" s="23">
        <v>63720</v>
      </c>
      <c r="E35" s="23">
        <v>63720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21" t="str">
        <f>"  "&amp;"2120201"</f>
        <v>  2120201</v>
      </c>
      <c r="B36" s="138" t="str">
        <f>"    "&amp;"城乡社区规划与管理"</f>
        <v>    城乡社区规划与管理</v>
      </c>
      <c r="C36" s="23">
        <v>63720</v>
      </c>
      <c r="D36" s="23">
        <v>63720</v>
      </c>
      <c r="E36" s="23">
        <v>63720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82" t="s">
        <v>93</v>
      </c>
      <c r="B37" s="182" t="s">
        <v>94</v>
      </c>
      <c r="C37" s="23">
        <v>11044957.43</v>
      </c>
      <c r="D37" s="23">
        <v>11044957.43</v>
      </c>
      <c r="E37" s="23">
        <v>11010957.43</v>
      </c>
      <c r="F37" s="23">
        <v>34000</v>
      </c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82" t="str">
        <f>" "&amp;"21301"</f>
        <v> 21301</v>
      </c>
      <c r="B38" s="182" t="str">
        <f>"  "&amp;"农业农村"</f>
        <v>  农业农村</v>
      </c>
      <c r="C38" s="23">
        <v>11044957.43</v>
      </c>
      <c r="D38" s="23">
        <v>11044957.43</v>
      </c>
      <c r="E38" s="23">
        <v>11010957.43</v>
      </c>
      <c r="F38" s="23">
        <v>34000</v>
      </c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21" t="str">
        <f>"  "&amp;"2130105"</f>
        <v>  2130105</v>
      </c>
      <c r="B39" s="138" t="str">
        <f>"    "&amp;"农垦运行"</f>
        <v>    农垦运行</v>
      </c>
      <c r="C39" s="23">
        <v>11044957.43</v>
      </c>
      <c r="D39" s="23">
        <v>11044957.43</v>
      </c>
      <c r="E39" s="23">
        <v>11010957.43</v>
      </c>
      <c r="F39" s="23">
        <v>34000</v>
      </c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182" t="s">
        <v>95</v>
      </c>
      <c r="B40" s="182" t="s">
        <v>96</v>
      </c>
      <c r="C40" s="23">
        <v>613222.56</v>
      </c>
      <c r="D40" s="23">
        <v>613222.56</v>
      </c>
      <c r="E40" s="23">
        <v>613222.56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182" t="str">
        <f>" "&amp;"22102"</f>
        <v> 22102</v>
      </c>
      <c r="B41" s="182" t="str">
        <f>"  "&amp;"住房改革支出"</f>
        <v>  住房改革支出</v>
      </c>
      <c r="C41" s="23">
        <v>613222.56</v>
      </c>
      <c r="D41" s="23">
        <v>613222.56</v>
      </c>
      <c r="E41" s="23">
        <v>613222.56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ht="18.75" customHeight="1" spans="1:15">
      <c r="A42" s="21" t="str">
        <f>"  "&amp;"2210201"</f>
        <v>  2210201</v>
      </c>
      <c r="B42" s="138" t="str">
        <f>"    "&amp;"住房公积金"</f>
        <v>    住房公积金</v>
      </c>
      <c r="C42" s="23">
        <v>613222.56</v>
      </c>
      <c r="D42" s="23">
        <v>613222.56</v>
      </c>
      <c r="E42" s="23">
        <v>613222.56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ht="18.75" customHeight="1" spans="1:15">
      <c r="A43" s="182" t="s">
        <v>97</v>
      </c>
      <c r="B43" s="182" t="s">
        <v>98</v>
      </c>
      <c r="C43" s="23">
        <v>3600</v>
      </c>
      <c r="D43" s="23">
        <v>3600</v>
      </c>
      <c r="E43" s="23">
        <v>3600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ht="18.75" customHeight="1" spans="1:15">
      <c r="A44" s="182" t="str">
        <f>" "&amp;"22401"</f>
        <v> 22401</v>
      </c>
      <c r="B44" s="182" t="str">
        <f>"  "&amp;"应急管理事务"</f>
        <v>  应急管理事务</v>
      </c>
      <c r="C44" s="23">
        <v>3600</v>
      </c>
      <c r="D44" s="23">
        <v>3600</v>
      </c>
      <c r="E44" s="23">
        <v>3600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ht="18.75" customHeight="1" spans="1:15">
      <c r="A45" s="21" t="str">
        <f>"  "&amp;"2240101"</f>
        <v>  2240101</v>
      </c>
      <c r="B45" s="138" t="str">
        <f t="shared" si="0"/>
        <v>    行政运行</v>
      </c>
      <c r="C45" s="23">
        <v>3600</v>
      </c>
      <c r="D45" s="23">
        <v>3600</v>
      </c>
      <c r="E45" s="23">
        <v>3600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ht="18.75" customHeight="1" spans="1:15">
      <c r="A46" s="188" t="s">
        <v>99</v>
      </c>
      <c r="B46" s="189" t="s">
        <v>99</v>
      </c>
      <c r="C46" s="23">
        <v>18149572.8</v>
      </c>
      <c r="D46" s="23">
        <v>18149572.8</v>
      </c>
      <c r="E46" s="23">
        <v>15375572.8</v>
      </c>
      <c r="F46" s="23">
        <v>2774000</v>
      </c>
      <c r="G46" s="23"/>
      <c r="H46" s="23"/>
      <c r="I46" s="23"/>
      <c r="J46" s="23"/>
      <c r="K46" s="23"/>
      <c r="L46" s="23"/>
      <c r="M46" s="23"/>
      <c r="N46" s="23"/>
      <c r="O46" s="23"/>
    </row>
  </sheetData>
  <mergeCells count="11">
    <mergeCell ref="A2:O2"/>
    <mergeCell ref="A3:L3"/>
    <mergeCell ref="D4:F4"/>
    <mergeCell ref="J4:O4"/>
    <mergeCell ref="A46:B4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workbookViewId="0">
      <selection activeCell="C7" sqref="C7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4" t="s">
        <v>100</v>
      </c>
    </row>
    <row r="2" ht="36" customHeight="1" spans="1:4">
      <c r="A2" s="4" t="str">
        <f>"2025"&amp;"年部门财政拨款收支预算总表"</f>
        <v>2025年部门财政拨款收支预算总表</v>
      </c>
      <c r="B2" s="174"/>
      <c r="C2" s="174"/>
      <c r="D2" s="174"/>
    </row>
    <row r="3" ht="18.75" customHeight="1" spans="1:4">
      <c r="A3" s="6" t="str">
        <f>"单位名称："&amp;"耿马傣族佤族自治县孟定农场社区管理委员会"</f>
        <v>单位名称：耿马傣族佤族自治县孟定农场社区管理委员会</v>
      </c>
      <c r="B3" s="175"/>
      <c r="C3" s="175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107" t="str">
        <f t="shared" ref="B5:D5" si="0">"2025"&amp;"年预算数"</f>
        <v>2025年预算数</v>
      </c>
      <c r="C5" s="27" t="s">
        <v>101</v>
      </c>
      <c r="D5" s="107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76" t="s">
        <v>102</v>
      </c>
      <c r="B7" s="23">
        <v>18149572.8</v>
      </c>
      <c r="C7" s="177" t="s">
        <v>103</v>
      </c>
      <c r="D7" s="23">
        <v>18149572.8</v>
      </c>
    </row>
    <row r="8" ht="18.75" customHeight="1" spans="1:4">
      <c r="A8" s="178" t="s">
        <v>104</v>
      </c>
      <c r="B8" s="23">
        <v>18149572.8</v>
      </c>
      <c r="C8" s="177" t="s">
        <v>105</v>
      </c>
      <c r="D8" s="23">
        <v>2684200</v>
      </c>
    </row>
    <row r="9" ht="18.75" customHeight="1" spans="1:4">
      <c r="A9" s="178" t="s">
        <v>106</v>
      </c>
      <c r="B9" s="23"/>
      <c r="C9" s="177" t="s">
        <v>107</v>
      </c>
      <c r="D9" s="23"/>
    </row>
    <row r="10" ht="18.75" customHeight="1" spans="1:4">
      <c r="A10" s="178" t="s">
        <v>108</v>
      </c>
      <c r="B10" s="23"/>
      <c r="C10" s="177" t="s">
        <v>109</v>
      </c>
      <c r="D10" s="23"/>
    </row>
    <row r="11" ht="18.75" customHeight="1" spans="1:4">
      <c r="A11" s="178" t="s">
        <v>110</v>
      </c>
      <c r="B11" s="23"/>
      <c r="C11" s="177" t="s">
        <v>111</v>
      </c>
      <c r="D11" s="23"/>
    </row>
    <row r="12" ht="18.75" customHeight="1" spans="1:4">
      <c r="A12" s="178" t="s">
        <v>104</v>
      </c>
      <c r="B12" s="23"/>
      <c r="C12" s="177" t="s">
        <v>112</v>
      </c>
      <c r="D12" s="23"/>
    </row>
    <row r="13" ht="18.75" customHeight="1" spans="1:4">
      <c r="A13" s="178" t="s">
        <v>106</v>
      </c>
      <c r="B13" s="23"/>
      <c r="C13" s="177" t="s">
        <v>113</v>
      </c>
      <c r="D13" s="23"/>
    </row>
    <row r="14" ht="18.75" customHeight="1" spans="1:4">
      <c r="A14" s="178" t="s">
        <v>108</v>
      </c>
      <c r="B14" s="23"/>
      <c r="C14" s="177" t="s">
        <v>114</v>
      </c>
      <c r="D14" s="23"/>
    </row>
    <row r="15" ht="18.75" customHeight="1" spans="1:4">
      <c r="A15" s="179"/>
      <c r="B15" s="23"/>
      <c r="C15" s="21" t="s">
        <v>115</v>
      </c>
      <c r="D15" s="23">
        <v>3166765.08</v>
      </c>
    </row>
    <row r="16" ht="18.75" customHeight="1" spans="1:4">
      <c r="A16" s="180"/>
      <c r="B16" s="23"/>
      <c r="C16" s="21" t="s">
        <v>116</v>
      </c>
      <c r="D16" s="23">
        <v>423107.73</v>
      </c>
    </row>
    <row r="17" ht="18.75" customHeight="1" spans="1:4">
      <c r="A17" s="181"/>
      <c r="B17" s="23"/>
      <c r="C17" s="21" t="s">
        <v>117</v>
      </c>
      <c r="D17" s="23">
        <v>150000</v>
      </c>
    </row>
    <row r="18" ht="18.75" customHeight="1" spans="1:4">
      <c r="A18" s="181"/>
      <c r="B18" s="23"/>
      <c r="C18" s="21" t="s">
        <v>118</v>
      </c>
      <c r="D18" s="23">
        <v>63720</v>
      </c>
    </row>
    <row r="19" ht="18.75" customHeight="1" spans="1:4">
      <c r="A19" s="181"/>
      <c r="B19" s="23"/>
      <c r="C19" s="21" t="s">
        <v>119</v>
      </c>
      <c r="D19" s="23">
        <v>11044957.43</v>
      </c>
    </row>
    <row r="20" ht="18.75" customHeight="1" spans="1:4">
      <c r="A20" s="181"/>
      <c r="B20" s="23"/>
      <c r="C20" s="21" t="s">
        <v>120</v>
      </c>
      <c r="D20" s="23"/>
    </row>
    <row r="21" ht="18.75" customHeight="1" spans="1:4">
      <c r="A21" s="181"/>
      <c r="B21" s="23"/>
      <c r="C21" s="21" t="s">
        <v>121</v>
      </c>
      <c r="D21" s="23"/>
    </row>
    <row r="22" ht="18.75" customHeight="1" spans="1:4">
      <c r="A22" s="181"/>
      <c r="B22" s="23"/>
      <c r="C22" s="21" t="s">
        <v>122</v>
      </c>
      <c r="D22" s="23"/>
    </row>
    <row r="23" ht="18.75" customHeight="1" spans="1:4">
      <c r="A23" s="181"/>
      <c r="B23" s="23"/>
      <c r="C23" s="21" t="s">
        <v>123</v>
      </c>
      <c r="D23" s="23"/>
    </row>
    <row r="24" ht="18.75" customHeight="1" spans="1:4">
      <c r="A24" s="181"/>
      <c r="B24" s="23"/>
      <c r="C24" s="21" t="s">
        <v>124</v>
      </c>
      <c r="D24" s="23"/>
    </row>
    <row r="25" ht="18.75" customHeight="1" spans="1:4">
      <c r="A25" s="181"/>
      <c r="B25" s="23"/>
      <c r="C25" s="21" t="s">
        <v>125</v>
      </c>
      <c r="D25" s="23"/>
    </row>
    <row r="26" ht="18.75" customHeight="1" spans="1:4">
      <c r="A26" s="181"/>
      <c r="B26" s="23"/>
      <c r="C26" s="21" t="s">
        <v>126</v>
      </c>
      <c r="D26" s="23">
        <v>613222.56</v>
      </c>
    </row>
    <row r="27" ht="18.75" customHeight="1" spans="1:4">
      <c r="A27" s="179"/>
      <c r="B27" s="23"/>
      <c r="C27" s="21" t="s">
        <v>127</v>
      </c>
      <c r="D27" s="23"/>
    </row>
    <row r="28" ht="18.75" customHeight="1" spans="1:4">
      <c r="A28" s="180"/>
      <c r="B28" s="23"/>
      <c r="C28" s="21" t="s">
        <v>128</v>
      </c>
      <c r="D28" s="23"/>
    </row>
    <row r="29" ht="18.75" customHeight="1" spans="1:4">
      <c r="A29" s="181"/>
      <c r="B29" s="23"/>
      <c r="C29" s="21" t="s">
        <v>129</v>
      </c>
      <c r="D29" s="23">
        <v>3600</v>
      </c>
    </row>
    <row r="30" ht="18.75" customHeight="1" spans="1:4">
      <c r="A30" s="181"/>
      <c r="B30" s="23"/>
      <c r="C30" s="21" t="s">
        <v>130</v>
      </c>
      <c r="D30" s="23"/>
    </row>
    <row r="31" ht="18.75" customHeight="1" spans="1:4">
      <c r="A31" s="181"/>
      <c r="B31" s="23"/>
      <c r="C31" s="21" t="s">
        <v>131</v>
      </c>
      <c r="D31" s="23"/>
    </row>
    <row r="32" ht="18.75" customHeight="1" spans="1:4">
      <c r="A32" s="181"/>
      <c r="B32" s="23"/>
      <c r="C32" s="21" t="s">
        <v>132</v>
      </c>
      <c r="D32" s="23"/>
    </row>
    <row r="33" ht="18.75" customHeight="1" spans="1:4">
      <c r="A33" s="181"/>
      <c r="B33" s="23"/>
      <c r="C33" s="21" t="s">
        <v>133</v>
      </c>
      <c r="D33" s="23"/>
    </row>
    <row r="34" ht="18.75" customHeight="1" spans="1:4">
      <c r="A34" s="179"/>
      <c r="B34" s="23"/>
      <c r="C34" s="182" t="s">
        <v>134</v>
      </c>
      <c r="D34" s="23"/>
    </row>
    <row r="35" ht="18.75" customHeight="1" spans="1:4">
      <c r="A35" s="180" t="s">
        <v>135</v>
      </c>
      <c r="B35" s="183">
        <v>18149572.8</v>
      </c>
      <c r="C35" s="179" t="s">
        <v>51</v>
      </c>
      <c r="D35" s="183">
        <v>18149572.8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44"/>
  <sheetViews>
    <sheetView showZeros="0" workbookViewId="0">
      <selection activeCell="C10" sqref="C10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64"/>
      <c r="B1" s="164"/>
      <c r="C1" s="164"/>
      <c r="D1" s="51"/>
      <c r="E1" s="164"/>
      <c r="F1" s="54"/>
      <c r="G1" s="34" t="s">
        <v>136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6"/>
      <c r="C2" s="106"/>
      <c r="D2" s="106"/>
      <c r="E2" s="106"/>
      <c r="F2" s="106"/>
      <c r="G2" s="106"/>
    </row>
    <row r="3" ht="18.75" customHeight="1" spans="1:7">
      <c r="A3" s="6" t="str">
        <f>"单位名称："&amp;"耿马傣族佤族自治县孟定农场社区管理委员会"</f>
        <v>单位名称：耿马傣族佤族自治县孟定农场社区管理委员会</v>
      </c>
      <c r="B3" s="165"/>
      <c r="C3" s="51"/>
      <c r="D3" s="51"/>
      <c r="E3" s="51"/>
      <c r="F3" s="54"/>
      <c r="G3" s="34" t="s">
        <v>1</v>
      </c>
    </row>
    <row r="4" ht="18.75" customHeight="1" spans="1:7">
      <c r="A4" s="166" t="s">
        <v>137</v>
      </c>
      <c r="B4" s="167"/>
      <c r="C4" s="107" t="s">
        <v>55</v>
      </c>
      <c r="D4" s="136" t="s">
        <v>74</v>
      </c>
      <c r="E4" s="12"/>
      <c r="F4" s="13"/>
      <c r="G4" s="129" t="s">
        <v>75</v>
      </c>
    </row>
    <row r="5" ht="18.75" customHeight="1" spans="1:7">
      <c r="A5" s="168" t="s">
        <v>72</v>
      </c>
      <c r="B5" s="168" t="s">
        <v>73</v>
      </c>
      <c r="C5" s="29"/>
      <c r="D5" s="169" t="s">
        <v>57</v>
      </c>
      <c r="E5" s="169" t="s">
        <v>138</v>
      </c>
      <c r="F5" s="169" t="s">
        <v>139</v>
      </c>
      <c r="G5" s="93"/>
    </row>
    <row r="6" ht="18.75" customHeight="1" spans="1:7">
      <c r="A6" s="170" t="s">
        <v>140</v>
      </c>
      <c r="B6" s="170" t="s">
        <v>141</v>
      </c>
      <c r="C6" s="170" t="s">
        <v>142</v>
      </c>
      <c r="D6" s="171">
        <v>4</v>
      </c>
      <c r="E6" s="172" t="s">
        <v>143</v>
      </c>
      <c r="F6" s="172" t="s">
        <v>144</v>
      </c>
      <c r="G6" s="170" t="s">
        <v>145</v>
      </c>
    </row>
    <row r="7" ht="18.75" customHeight="1" spans="1:7">
      <c r="A7" s="121" t="s">
        <v>83</v>
      </c>
      <c r="B7" s="121" t="s">
        <v>84</v>
      </c>
      <c r="C7" s="23">
        <v>2684200</v>
      </c>
      <c r="D7" s="23">
        <v>94200</v>
      </c>
      <c r="E7" s="23">
        <v>94200</v>
      </c>
      <c r="F7" s="23"/>
      <c r="G7" s="23">
        <v>2590000</v>
      </c>
    </row>
    <row r="8" ht="18.75" customHeight="1" spans="1:7">
      <c r="A8" s="123" t="s">
        <v>146</v>
      </c>
      <c r="B8" s="123" t="s">
        <v>147</v>
      </c>
      <c r="C8" s="23">
        <v>9000</v>
      </c>
      <c r="D8" s="23">
        <v>9000</v>
      </c>
      <c r="E8" s="23">
        <v>9000</v>
      </c>
      <c r="F8" s="23"/>
      <c r="G8" s="23"/>
    </row>
    <row r="9" ht="18.75" customHeight="1" spans="1:7">
      <c r="A9" s="173" t="s">
        <v>148</v>
      </c>
      <c r="B9" s="173" t="s">
        <v>149</v>
      </c>
      <c r="C9" s="23">
        <v>9000</v>
      </c>
      <c r="D9" s="23">
        <v>9000</v>
      </c>
      <c r="E9" s="23">
        <v>9000</v>
      </c>
      <c r="F9" s="23"/>
      <c r="G9" s="23"/>
    </row>
    <row r="10" ht="18.75" customHeight="1" spans="1:7">
      <c r="A10" s="123" t="s">
        <v>150</v>
      </c>
      <c r="B10" s="123" t="s">
        <v>151</v>
      </c>
      <c r="C10" s="23">
        <v>3600</v>
      </c>
      <c r="D10" s="23">
        <v>3600</v>
      </c>
      <c r="E10" s="23">
        <v>3600</v>
      </c>
      <c r="F10" s="23"/>
      <c r="G10" s="23"/>
    </row>
    <row r="11" ht="18.75" customHeight="1" spans="1:7">
      <c r="A11" s="173" t="s">
        <v>152</v>
      </c>
      <c r="B11" s="173" t="s">
        <v>149</v>
      </c>
      <c r="C11" s="23">
        <v>3600</v>
      </c>
      <c r="D11" s="23">
        <v>3600</v>
      </c>
      <c r="E11" s="23">
        <v>3600</v>
      </c>
      <c r="F11" s="23"/>
      <c r="G11" s="23"/>
    </row>
    <row r="12" ht="18.75" customHeight="1" spans="1:7">
      <c r="A12" s="123" t="s">
        <v>153</v>
      </c>
      <c r="B12" s="123" t="s">
        <v>154</v>
      </c>
      <c r="C12" s="23">
        <v>72000</v>
      </c>
      <c r="D12" s="23">
        <v>72000</v>
      </c>
      <c r="E12" s="23">
        <v>72000</v>
      </c>
      <c r="F12" s="23"/>
      <c r="G12" s="23"/>
    </row>
    <row r="13" ht="18.75" customHeight="1" spans="1:7">
      <c r="A13" s="173" t="s">
        <v>155</v>
      </c>
      <c r="B13" s="173" t="s">
        <v>149</v>
      </c>
      <c r="C13" s="23">
        <v>72000</v>
      </c>
      <c r="D13" s="23">
        <v>72000</v>
      </c>
      <c r="E13" s="23">
        <v>72000</v>
      </c>
      <c r="F13" s="23"/>
      <c r="G13" s="23"/>
    </row>
    <row r="14" ht="18.75" customHeight="1" spans="1:7">
      <c r="A14" s="123" t="s">
        <v>156</v>
      </c>
      <c r="B14" s="123" t="s">
        <v>157</v>
      </c>
      <c r="C14" s="23">
        <v>9600</v>
      </c>
      <c r="D14" s="23">
        <v>9600</v>
      </c>
      <c r="E14" s="23">
        <v>9600</v>
      </c>
      <c r="F14" s="23"/>
      <c r="G14" s="23"/>
    </row>
    <row r="15" ht="18.75" customHeight="1" spans="1:7">
      <c r="A15" s="173" t="s">
        <v>158</v>
      </c>
      <c r="B15" s="173" t="s">
        <v>159</v>
      </c>
      <c r="C15" s="23">
        <v>9600</v>
      </c>
      <c r="D15" s="23">
        <v>9600</v>
      </c>
      <c r="E15" s="23">
        <v>9600</v>
      </c>
      <c r="F15" s="23"/>
      <c r="G15" s="23"/>
    </row>
    <row r="16" ht="18.75" customHeight="1" spans="1:7">
      <c r="A16" s="123" t="s">
        <v>160</v>
      </c>
      <c r="B16" s="123" t="s">
        <v>161</v>
      </c>
      <c r="C16" s="23">
        <v>2590000</v>
      </c>
      <c r="D16" s="23"/>
      <c r="E16" s="23"/>
      <c r="F16" s="23"/>
      <c r="G16" s="23">
        <v>2590000</v>
      </c>
    </row>
    <row r="17" ht="18.75" customHeight="1" spans="1:7">
      <c r="A17" s="173" t="s">
        <v>162</v>
      </c>
      <c r="B17" s="173" t="s">
        <v>161</v>
      </c>
      <c r="C17" s="23">
        <v>2590000</v>
      </c>
      <c r="D17" s="23"/>
      <c r="E17" s="23"/>
      <c r="F17" s="23"/>
      <c r="G17" s="23">
        <v>2590000</v>
      </c>
    </row>
    <row r="18" ht="18.75" customHeight="1" spans="1:7">
      <c r="A18" s="121" t="s">
        <v>85</v>
      </c>
      <c r="B18" s="121" t="s">
        <v>86</v>
      </c>
      <c r="C18" s="23">
        <v>3166765.08</v>
      </c>
      <c r="D18" s="23">
        <v>3166765.08</v>
      </c>
      <c r="E18" s="23">
        <v>3166765.08</v>
      </c>
      <c r="F18" s="23"/>
      <c r="G18" s="23"/>
    </row>
    <row r="19" ht="18.75" customHeight="1" spans="1:7">
      <c r="A19" s="123" t="s">
        <v>163</v>
      </c>
      <c r="B19" s="123" t="s">
        <v>164</v>
      </c>
      <c r="C19" s="23">
        <v>3166765.08</v>
      </c>
      <c r="D19" s="23">
        <v>3166765.08</v>
      </c>
      <c r="E19" s="23">
        <v>3166765.08</v>
      </c>
      <c r="F19" s="23"/>
      <c r="G19" s="23"/>
    </row>
    <row r="20" ht="18.75" customHeight="1" spans="1:7">
      <c r="A20" s="173" t="s">
        <v>165</v>
      </c>
      <c r="B20" s="173" t="s">
        <v>166</v>
      </c>
      <c r="C20" s="23">
        <v>2349135</v>
      </c>
      <c r="D20" s="23">
        <v>2349135</v>
      </c>
      <c r="E20" s="23">
        <v>2349135</v>
      </c>
      <c r="F20" s="23"/>
      <c r="G20" s="23"/>
    </row>
    <row r="21" ht="18.75" customHeight="1" spans="1:7">
      <c r="A21" s="173" t="s">
        <v>167</v>
      </c>
      <c r="B21" s="173" t="s">
        <v>168</v>
      </c>
      <c r="C21" s="23">
        <v>817630.08</v>
      </c>
      <c r="D21" s="23">
        <v>817630.08</v>
      </c>
      <c r="E21" s="23">
        <v>817630.08</v>
      </c>
      <c r="F21" s="23"/>
      <c r="G21" s="23"/>
    </row>
    <row r="22" ht="18.75" customHeight="1" spans="1:7">
      <c r="A22" s="121" t="s">
        <v>87</v>
      </c>
      <c r="B22" s="121" t="s">
        <v>88</v>
      </c>
      <c r="C22" s="23">
        <v>423107.73</v>
      </c>
      <c r="D22" s="23">
        <v>423107.73</v>
      </c>
      <c r="E22" s="23">
        <v>423107.73</v>
      </c>
      <c r="F22" s="23"/>
      <c r="G22" s="23"/>
    </row>
    <row r="23" ht="18.75" customHeight="1" spans="1:7">
      <c r="A23" s="123" t="s">
        <v>169</v>
      </c>
      <c r="B23" s="123" t="s">
        <v>170</v>
      </c>
      <c r="C23" s="23">
        <v>14040</v>
      </c>
      <c r="D23" s="23">
        <v>14040</v>
      </c>
      <c r="E23" s="23">
        <v>14040</v>
      </c>
      <c r="F23" s="23"/>
      <c r="G23" s="23"/>
    </row>
    <row r="24" ht="18.75" customHeight="1" spans="1:7">
      <c r="A24" s="173" t="s">
        <v>171</v>
      </c>
      <c r="B24" s="173" t="s">
        <v>172</v>
      </c>
      <c r="C24" s="23">
        <v>14040</v>
      </c>
      <c r="D24" s="23">
        <v>14040</v>
      </c>
      <c r="E24" s="23">
        <v>14040</v>
      </c>
      <c r="F24" s="23"/>
      <c r="G24" s="23"/>
    </row>
    <row r="25" ht="18.75" customHeight="1" spans="1:7">
      <c r="A25" s="123" t="s">
        <v>173</v>
      </c>
      <c r="B25" s="123" t="s">
        <v>174</v>
      </c>
      <c r="C25" s="23">
        <v>409067.73</v>
      </c>
      <c r="D25" s="23">
        <v>409067.73</v>
      </c>
      <c r="E25" s="23">
        <v>409067.73</v>
      </c>
      <c r="F25" s="23"/>
      <c r="G25" s="23"/>
    </row>
    <row r="26" ht="18.75" customHeight="1" spans="1:7">
      <c r="A26" s="173" t="s">
        <v>175</v>
      </c>
      <c r="B26" s="173" t="s">
        <v>176</v>
      </c>
      <c r="C26" s="23">
        <v>114824.89</v>
      </c>
      <c r="D26" s="23">
        <v>114824.89</v>
      </c>
      <c r="E26" s="23">
        <v>114824.89</v>
      </c>
      <c r="F26" s="23"/>
      <c r="G26" s="23"/>
    </row>
    <row r="27" ht="18.75" customHeight="1" spans="1:7">
      <c r="A27" s="173" t="s">
        <v>177</v>
      </c>
      <c r="B27" s="173" t="s">
        <v>178</v>
      </c>
      <c r="C27" s="23">
        <v>247998.46</v>
      </c>
      <c r="D27" s="23">
        <v>247998.46</v>
      </c>
      <c r="E27" s="23">
        <v>247998.46</v>
      </c>
      <c r="F27" s="23"/>
      <c r="G27" s="23"/>
    </row>
    <row r="28" ht="18.75" customHeight="1" spans="1:7">
      <c r="A28" s="173" t="s">
        <v>179</v>
      </c>
      <c r="B28" s="173" t="s">
        <v>180</v>
      </c>
      <c r="C28" s="23">
        <v>46244.38</v>
      </c>
      <c r="D28" s="23">
        <v>46244.38</v>
      </c>
      <c r="E28" s="23">
        <v>46244.38</v>
      </c>
      <c r="F28" s="23"/>
      <c r="G28" s="23"/>
    </row>
    <row r="29" ht="18.75" customHeight="1" spans="1:7">
      <c r="A29" s="121" t="s">
        <v>89</v>
      </c>
      <c r="B29" s="121" t="s">
        <v>90</v>
      </c>
      <c r="C29" s="23">
        <v>150000</v>
      </c>
      <c r="D29" s="23"/>
      <c r="E29" s="23"/>
      <c r="F29" s="23"/>
      <c r="G29" s="23">
        <v>150000</v>
      </c>
    </row>
    <row r="30" ht="18.75" customHeight="1" spans="1:7">
      <c r="A30" s="123" t="s">
        <v>181</v>
      </c>
      <c r="B30" s="123" t="s">
        <v>182</v>
      </c>
      <c r="C30" s="23">
        <v>150000</v>
      </c>
      <c r="D30" s="23"/>
      <c r="E30" s="23"/>
      <c r="F30" s="23"/>
      <c r="G30" s="23">
        <v>150000</v>
      </c>
    </row>
    <row r="31" ht="18.75" customHeight="1" spans="1:7">
      <c r="A31" s="173" t="s">
        <v>183</v>
      </c>
      <c r="B31" s="173" t="s">
        <v>184</v>
      </c>
      <c r="C31" s="23">
        <v>150000</v>
      </c>
      <c r="D31" s="23"/>
      <c r="E31" s="23"/>
      <c r="F31" s="23"/>
      <c r="G31" s="23">
        <v>150000</v>
      </c>
    </row>
    <row r="32" ht="18.75" customHeight="1" spans="1:7">
      <c r="A32" s="121" t="s">
        <v>91</v>
      </c>
      <c r="B32" s="121" t="s">
        <v>92</v>
      </c>
      <c r="C32" s="23">
        <v>63720</v>
      </c>
      <c r="D32" s="23">
        <v>63720</v>
      </c>
      <c r="E32" s="23">
        <v>63720</v>
      </c>
      <c r="F32" s="23"/>
      <c r="G32" s="23"/>
    </row>
    <row r="33" ht="18.75" customHeight="1" spans="1:7">
      <c r="A33" s="123" t="s">
        <v>185</v>
      </c>
      <c r="B33" s="123" t="s">
        <v>186</v>
      </c>
      <c r="C33" s="23">
        <v>63720</v>
      </c>
      <c r="D33" s="23">
        <v>63720</v>
      </c>
      <c r="E33" s="23">
        <v>63720</v>
      </c>
      <c r="F33" s="23"/>
      <c r="G33" s="23"/>
    </row>
    <row r="34" ht="18.75" customHeight="1" spans="1:7">
      <c r="A34" s="173" t="s">
        <v>187</v>
      </c>
      <c r="B34" s="173" t="s">
        <v>186</v>
      </c>
      <c r="C34" s="23">
        <v>63720</v>
      </c>
      <c r="D34" s="23">
        <v>63720</v>
      </c>
      <c r="E34" s="23">
        <v>63720</v>
      </c>
      <c r="F34" s="23"/>
      <c r="G34" s="23"/>
    </row>
    <row r="35" ht="18.75" customHeight="1" spans="1:7">
      <c r="A35" s="121" t="s">
        <v>93</v>
      </c>
      <c r="B35" s="121" t="s">
        <v>94</v>
      </c>
      <c r="C35" s="23">
        <v>11044957.43</v>
      </c>
      <c r="D35" s="23">
        <v>11010957.43</v>
      </c>
      <c r="E35" s="23">
        <v>10167027.01</v>
      </c>
      <c r="F35" s="23">
        <v>843930.42</v>
      </c>
      <c r="G35" s="23">
        <v>34000</v>
      </c>
    </row>
    <row r="36" ht="18.75" customHeight="1" spans="1:7">
      <c r="A36" s="123" t="s">
        <v>188</v>
      </c>
      <c r="B36" s="123" t="s">
        <v>189</v>
      </c>
      <c r="C36" s="23">
        <v>11044957.43</v>
      </c>
      <c r="D36" s="23">
        <v>11010957.43</v>
      </c>
      <c r="E36" s="23">
        <v>10167027.01</v>
      </c>
      <c r="F36" s="23">
        <v>843930.42</v>
      </c>
      <c r="G36" s="23">
        <v>34000</v>
      </c>
    </row>
    <row r="37" ht="18.75" customHeight="1" spans="1:7">
      <c r="A37" s="173" t="s">
        <v>190</v>
      </c>
      <c r="B37" s="173" t="s">
        <v>191</v>
      </c>
      <c r="C37" s="23">
        <v>11044957.43</v>
      </c>
      <c r="D37" s="23">
        <v>11010957.43</v>
      </c>
      <c r="E37" s="23">
        <v>10167027.01</v>
      </c>
      <c r="F37" s="23">
        <v>843930.42</v>
      </c>
      <c r="G37" s="23">
        <v>34000</v>
      </c>
    </row>
    <row r="38" ht="18.75" customHeight="1" spans="1:7">
      <c r="A38" s="121" t="s">
        <v>95</v>
      </c>
      <c r="B38" s="121" t="s">
        <v>96</v>
      </c>
      <c r="C38" s="23">
        <v>613222.56</v>
      </c>
      <c r="D38" s="23">
        <v>613222.56</v>
      </c>
      <c r="E38" s="23">
        <v>613222.56</v>
      </c>
      <c r="F38" s="23"/>
      <c r="G38" s="23"/>
    </row>
    <row r="39" ht="18.75" customHeight="1" spans="1:7">
      <c r="A39" s="123" t="s">
        <v>192</v>
      </c>
      <c r="B39" s="123" t="s">
        <v>193</v>
      </c>
      <c r="C39" s="23">
        <v>613222.56</v>
      </c>
      <c r="D39" s="23">
        <v>613222.56</v>
      </c>
      <c r="E39" s="23">
        <v>613222.56</v>
      </c>
      <c r="F39" s="23"/>
      <c r="G39" s="23"/>
    </row>
    <row r="40" ht="18.75" customHeight="1" spans="1:7">
      <c r="A40" s="173" t="s">
        <v>194</v>
      </c>
      <c r="B40" s="173" t="s">
        <v>195</v>
      </c>
      <c r="C40" s="23">
        <v>613222.56</v>
      </c>
      <c r="D40" s="23">
        <v>613222.56</v>
      </c>
      <c r="E40" s="23">
        <v>613222.56</v>
      </c>
      <c r="F40" s="23"/>
      <c r="G40" s="23"/>
    </row>
    <row r="41" ht="18.75" customHeight="1" spans="1:7">
      <c r="A41" s="121" t="s">
        <v>97</v>
      </c>
      <c r="B41" s="121" t="s">
        <v>98</v>
      </c>
      <c r="C41" s="23">
        <v>3600</v>
      </c>
      <c r="D41" s="23">
        <v>3600</v>
      </c>
      <c r="E41" s="23">
        <v>3600</v>
      </c>
      <c r="F41" s="23"/>
      <c r="G41" s="23"/>
    </row>
    <row r="42" ht="18.75" customHeight="1" spans="1:7">
      <c r="A42" s="123" t="s">
        <v>196</v>
      </c>
      <c r="B42" s="123" t="s">
        <v>197</v>
      </c>
      <c r="C42" s="23">
        <v>3600</v>
      </c>
      <c r="D42" s="23">
        <v>3600</v>
      </c>
      <c r="E42" s="23">
        <v>3600</v>
      </c>
      <c r="F42" s="23"/>
      <c r="G42" s="23"/>
    </row>
    <row r="43" ht="18.75" customHeight="1" spans="1:7">
      <c r="A43" s="173" t="s">
        <v>198</v>
      </c>
      <c r="B43" s="173" t="s">
        <v>149</v>
      </c>
      <c r="C43" s="23">
        <v>3600</v>
      </c>
      <c r="D43" s="23">
        <v>3600</v>
      </c>
      <c r="E43" s="23">
        <v>3600</v>
      </c>
      <c r="F43" s="23"/>
      <c r="G43" s="23"/>
    </row>
    <row r="44" ht="18.75" customHeight="1" spans="1:7">
      <c r="A44" s="47" t="s">
        <v>55</v>
      </c>
      <c r="B44" s="47"/>
      <c r="C44" s="23">
        <v>18149572.8</v>
      </c>
      <c r="D44" s="23">
        <v>15375572.8</v>
      </c>
      <c r="E44" s="23">
        <v>14531642.38</v>
      </c>
      <c r="F44" s="23">
        <v>843930.42</v>
      </c>
      <c r="G44" s="23">
        <v>2774000</v>
      </c>
    </row>
  </sheetData>
  <mergeCells count="7">
    <mergeCell ref="A2:G2"/>
    <mergeCell ref="A3:E3"/>
    <mergeCell ref="A4:B4"/>
    <mergeCell ref="D4:F4"/>
    <mergeCell ref="A44:B4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8"/>
  <sheetViews>
    <sheetView showZeros="0" topLeftCell="B1" workbookViewId="0">
      <selection activeCell="L8" sqref="L8"/>
    </sheetView>
  </sheetViews>
  <sheetFormatPr defaultColWidth="9.14285714285714" defaultRowHeight="14.25" customHeight="1" outlineLevelRow="7"/>
  <cols>
    <col min="1" max="12" width="23.847619047619" customWidth="1"/>
  </cols>
  <sheetData>
    <row r="1" customHeight="1" spans="1:12">
      <c r="A1" s="143"/>
      <c r="B1" s="143"/>
      <c r="C1" s="144"/>
      <c r="E1" s="59"/>
      <c r="F1" s="125"/>
      <c r="H1" s="125"/>
      <c r="J1" s="162"/>
      <c r="K1" s="162"/>
      <c r="L1" s="163" t="s">
        <v>199</v>
      </c>
    </row>
    <row r="2" ht="39" customHeight="1" spans="1:12">
      <c r="A2" s="145" t="s">
        <v>200</v>
      </c>
      <c r="B2" s="146"/>
      <c r="C2" s="147"/>
      <c r="D2" s="146"/>
      <c r="E2" s="147"/>
      <c r="F2" s="146"/>
      <c r="G2" s="147"/>
      <c r="H2" s="146"/>
      <c r="I2" s="147"/>
      <c r="J2" s="146"/>
      <c r="K2" s="146"/>
      <c r="L2" s="147"/>
    </row>
    <row r="3" ht="18.75" customHeight="1" spans="1:12">
      <c r="A3" s="148" t="str">
        <f>"单位名称："&amp;"耿马傣族佤族自治县孟定农场社区管理委员会"</f>
        <v>单位名称：耿马傣族佤族自治县孟定农场社区管理委员会</v>
      </c>
      <c r="B3" s="143"/>
      <c r="C3" s="144"/>
      <c r="D3" s="149"/>
      <c r="E3" s="59"/>
      <c r="F3" s="149"/>
      <c r="G3" s="149"/>
      <c r="H3" s="125"/>
      <c r="J3" s="162"/>
      <c r="K3" s="162"/>
      <c r="L3" s="163" t="s">
        <v>201</v>
      </c>
    </row>
    <row r="4" ht="18.75" customHeight="1" spans="1:12">
      <c r="A4" s="150" t="s">
        <v>202</v>
      </c>
      <c r="B4" s="150" t="s">
        <v>203</v>
      </c>
      <c r="C4" s="63" t="s">
        <v>204</v>
      </c>
      <c r="D4" s="151"/>
      <c r="E4" s="63" t="s">
        <v>205</v>
      </c>
      <c r="F4" s="152"/>
      <c r="G4" s="152"/>
      <c r="H4" s="152"/>
      <c r="I4" s="152"/>
      <c r="J4" s="151"/>
      <c r="K4" s="63" t="s">
        <v>206</v>
      </c>
      <c r="L4" s="151" t="s">
        <v>206</v>
      </c>
    </row>
    <row r="5" ht="18.75" customHeight="1" spans="1:12">
      <c r="A5" s="153"/>
      <c r="B5" s="154"/>
      <c r="C5" s="154" t="s">
        <v>207</v>
      </c>
      <c r="D5" s="155" t="s">
        <v>208</v>
      </c>
      <c r="E5" s="63" t="s">
        <v>57</v>
      </c>
      <c r="F5" s="151"/>
      <c r="G5" s="63" t="s">
        <v>209</v>
      </c>
      <c r="H5" s="151"/>
      <c r="I5" s="63" t="s">
        <v>210</v>
      </c>
      <c r="J5" s="151"/>
      <c r="K5" s="154" t="s">
        <v>207</v>
      </c>
      <c r="L5" s="154" t="s">
        <v>208</v>
      </c>
    </row>
    <row r="6" ht="18.75" customHeight="1" spans="1:12">
      <c r="A6" s="156"/>
      <c r="B6" s="156"/>
      <c r="C6" s="157"/>
      <c r="D6" s="156"/>
      <c r="E6" s="158" t="s">
        <v>207</v>
      </c>
      <c r="F6" s="159" t="s">
        <v>208</v>
      </c>
      <c r="G6" s="160" t="s">
        <v>207</v>
      </c>
      <c r="H6" s="159" t="s">
        <v>208</v>
      </c>
      <c r="I6" s="160" t="s">
        <v>207</v>
      </c>
      <c r="J6" s="159" t="s">
        <v>208</v>
      </c>
      <c r="K6" s="156"/>
      <c r="L6" s="156"/>
    </row>
    <row r="7" ht="18.75" customHeight="1" spans="1:12">
      <c r="A7" s="19">
        <v>1</v>
      </c>
      <c r="B7" s="18">
        <v>2</v>
      </c>
      <c r="C7" s="18">
        <v>3</v>
      </c>
      <c r="D7" s="161">
        <v>4</v>
      </c>
      <c r="E7" s="161">
        <v>5</v>
      </c>
      <c r="F7" s="161">
        <v>6</v>
      </c>
      <c r="G7" s="161">
        <v>7</v>
      </c>
      <c r="H7" s="161">
        <v>8</v>
      </c>
      <c r="I7" s="161">
        <v>9</v>
      </c>
      <c r="J7" s="18">
        <v>10</v>
      </c>
      <c r="K7" s="18">
        <v>11</v>
      </c>
      <c r="L7" s="18">
        <v>12</v>
      </c>
    </row>
    <row r="8" ht="18.75" customHeight="1" spans="1:12">
      <c r="A8" s="23">
        <v>110720</v>
      </c>
      <c r="B8" s="23">
        <v>108598</v>
      </c>
      <c r="C8" s="23"/>
      <c r="D8" s="23"/>
      <c r="E8" s="23">
        <v>40000</v>
      </c>
      <c r="F8" s="23">
        <v>40000</v>
      </c>
      <c r="G8" s="23"/>
      <c r="H8" s="23"/>
      <c r="I8" s="23">
        <v>40000</v>
      </c>
      <c r="J8" s="23">
        <v>40000</v>
      </c>
      <c r="K8" s="23">
        <v>70720</v>
      </c>
      <c r="L8" s="23">
        <v>68598</v>
      </c>
    </row>
  </sheetData>
  <mergeCells count="14">
    <mergeCell ref="A2:L2"/>
    <mergeCell ref="A3:E3"/>
    <mergeCell ref="C4:D4"/>
    <mergeCell ref="E4:J4"/>
    <mergeCell ref="K4:L4"/>
    <mergeCell ref="E5:F5"/>
    <mergeCell ref="G5:H5"/>
    <mergeCell ref="I5:J5"/>
    <mergeCell ref="A4:A6"/>
    <mergeCell ref="B4:B6"/>
    <mergeCell ref="C5:C6"/>
    <mergeCell ref="D5:D6"/>
    <mergeCell ref="K5:K6"/>
    <mergeCell ref="L5:L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75"/>
  <sheetViews>
    <sheetView showZeros="0" workbookViewId="0">
      <selection activeCell="G73" sqref="G7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2"/>
      <c r="D1" s="133"/>
      <c r="E1" s="133"/>
      <c r="F1" s="133"/>
      <c r="G1" s="133"/>
      <c r="H1" s="65"/>
      <c r="I1" s="65"/>
      <c r="J1" s="65"/>
      <c r="K1" s="65"/>
      <c r="L1" s="65"/>
      <c r="M1" s="65"/>
      <c r="N1" s="2"/>
      <c r="O1" s="2"/>
      <c r="P1" s="2"/>
      <c r="Q1" s="65"/>
      <c r="U1" s="132"/>
      <c r="W1" s="33" t="s">
        <v>211</v>
      </c>
    </row>
    <row r="2" ht="39.75" customHeight="1" spans="1:23">
      <c r="A2" s="134" t="str">
        <f>"2025"&amp;"年部门基本支出预算表"</f>
        <v>2025年部门基本支出预算表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5"/>
      <c r="O2" s="5"/>
      <c r="P2" s="5"/>
      <c r="Q2" s="68"/>
      <c r="R2" s="68"/>
      <c r="S2" s="68"/>
      <c r="T2" s="68"/>
      <c r="U2" s="68"/>
      <c r="V2" s="68"/>
      <c r="W2" s="68"/>
    </row>
    <row r="3" ht="18.75" customHeight="1" spans="1:23">
      <c r="A3" s="6" t="str">
        <f>"单位名称："&amp;"耿马傣族佤族自治县孟定农场社区管理委员会"</f>
        <v>单位名称：耿马傣族佤族自治县孟定农场社区管理委员会</v>
      </c>
      <c r="B3" s="135"/>
      <c r="C3" s="135"/>
      <c r="D3" s="135"/>
      <c r="E3" s="135"/>
      <c r="F3" s="135"/>
      <c r="G3" s="135"/>
      <c r="H3" s="70"/>
      <c r="I3" s="70"/>
      <c r="J3" s="70"/>
      <c r="K3" s="70"/>
      <c r="L3" s="70"/>
      <c r="M3" s="70"/>
      <c r="N3" s="8"/>
      <c r="O3" s="8"/>
      <c r="P3" s="8"/>
      <c r="Q3" s="70"/>
      <c r="U3" s="132"/>
      <c r="W3" s="33" t="s">
        <v>201</v>
      </c>
    </row>
    <row r="4" ht="18.75" customHeight="1" spans="1:23">
      <c r="A4" s="9" t="s">
        <v>212</v>
      </c>
      <c r="B4" s="9" t="s">
        <v>213</v>
      </c>
      <c r="C4" s="9" t="s">
        <v>214</v>
      </c>
      <c r="D4" s="9" t="s">
        <v>215</v>
      </c>
      <c r="E4" s="9" t="s">
        <v>216</v>
      </c>
      <c r="F4" s="9" t="s">
        <v>217</v>
      </c>
      <c r="G4" s="9" t="s">
        <v>218</v>
      </c>
      <c r="H4" s="136" t="s">
        <v>219</v>
      </c>
      <c r="I4" s="88" t="s">
        <v>219</v>
      </c>
      <c r="J4" s="88"/>
      <c r="K4" s="88"/>
      <c r="L4" s="88"/>
      <c r="M4" s="88"/>
      <c r="N4" s="12"/>
      <c r="O4" s="12"/>
      <c r="P4" s="12"/>
      <c r="Q4" s="73" t="s">
        <v>61</v>
      </c>
      <c r="R4" s="88" t="s">
        <v>77</v>
      </c>
      <c r="S4" s="88"/>
      <c r="T4" s="88"/>
      <c r="U4" s="88"/>
      <c r="V4" s="88"/>
      <c r="W4" s="140"/>
    </row>
    <row r="5" ht="18.75" customHeight="1" spans="1:23">
      <c r="A5" s="14"/>
      <c r="B5" s="131"/>
      <c r="C5" s="14"/>
      <c r="D5" s="14"/>
      <c r="E5" s="14"/>
      <c r="F5" s="14"/>
      <c r="G5" s="14"/>
      <c r="H5" s="107" t="s">
        <v>220</v>
      </c>
      <c r="I5" s="136" t="s">
        <v>58</v>
      </c>
      <c r="J5" s="88"/>
      <c r="K5" s="88"/>
      <c r="L5" s="88"/>
      <c r="M5" s="140"/>
      <c r="N5" s="11" t="s">
        <v>221</v>
      </c>
      <c r="O5" s="12"/>
      <c r="P5" s="13"/>
      <c r="Q5" s="9" t="s">
        <v>61</v>
      </c>
      <c r="R5" s="136" t="s">
        <v>77</v>
      </c>
      <c r="S5" s="73" t="s">
        <v>64</v>
      </c>
      <c r="T5" s="88" t="s">
        <v>77</v>
      </c>
      <c r="U5" s="73" t="s">
        <v>66</v>
      </c>
      <c r="V5" s="73" t="s">
        <v>67</v>
      </c>
      <c r="W5" s="142" t="s">
        <v>68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41" t="s">
        <v>222</v>
      </c>
      <c r="J6" s="9" t="s">
        <v>223</v>
      </c>
      <c r="K6" s="9" t="s">
        <v>224</v>
      </c>
      <c r="L6" s="9" t="s">
        <v>225</v>
      </c>
      <c r="M6" s="9" t="s">
        <v>226</v>
      </c>
      <c r="N6" s="9" t="s">
        <v>58</v>
      </c>
      <c r="O6" s="9" t="s">
        <v>59</v>
      </c>
      <c r="P6" s="9" t="s">
        <v>60</v>
      </c>
      <c r="Q6" s="28"/>
      <c r="R6" s="9" t="s">
        <v>57</v>
      </c>
      <c r="S6" s="9" t="s">
        <v>64</v>
      </c>
      <c r="T6" s="9" t="s">
        <v>227</v>
      </c>
      <c r="U6" s="9" t="s">
        <v>66</v>
      </c>
      <c r="V6" s="9" t="s">
        <v>67</v>
      </c>
      <c r="W6" s="9" t="s">
        <v>68</v>
      </c>
    </row>
    <row r="7" ht="18.75" customHeight="1" spans="1:23">
      <c r="A7" s="110"/>
      <c r="B7" s="110"/>
      <c r="C7" s="110"/>
      <c r="D7" s="110"/>
      <c r="E7" s="110"/>
      <c r="F7" s="110"/>
      <c r="G7" s="110"/>
      <c r="H7" s="110"/>
      <c r="I7" s="92"/>
      <c r="J7" s="16" t="s">
        <v>228</v>
      </c>
      <c r="K7" s="16" t="s">
        <v>224</v>
      </c>
      <c r="L7" s="16" t="s">
        <v>225</v>
      </c>
      <c r="M7" s="16" t="s">
        <v>226</v>
      </c>
      <c r="N7" s="16" t="s">
        <v>224</v>
      </c>
      <c r="O7" s="16" t="s">
        <v>225</v>
      </c>
      <c r="P7" s="16" t="s">
        <v>226</v>
      </c>
      <c r="Q7" s="16" t="s">
        <v>61</v>
      </c>
      <c r="R7" s="16" t="s">
        <v>57</v>
      </c>
      <c r="S7" s="16" t="s">
        <v>64</v>
      </c>
      <c r="T7" s="16" t="s">
        <v>227</v>
      </c>
      <c r="U7" s="16" t="s">
        <v>66</v>
      </c>
      <c r="V7" s="16" t="s">
        <v>67</v>
      </c>
      <c r="W7" s="16" t="s">
        <v>68</v>
      </c>
    </row>
    <row r="8" ht="18.75" customHeight="1" spans="1:23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</row>
    <row r="9" ht="18.75" customHeight="1" spans="1:23">
      <c r="A9" s="138" t="s">
        <v>70</v>
      </c>
      <c r="B9" s="138"/>
      <c r="C9" s="138"/>
      <c r="D9" s="138"/>
      <c r="E9" s="138"/>
      <c r="F9" s="138"/>
      <c r="G9" s="138"/>
      <c r="H9" s="23">
        <v>15375572.8</v>
      </c>
      <c r="I9" s="23">
        <v>15375572.8</v>
      </c>
      <c r="J9" s="23"/>
      <c r="K9" s="23"/>
      <c r="L9" s="23">
        <v>15375572.8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9" t="s">
        <v>70</v>
      </c>
      <c r="B10" s="20"/>
      <c r="C10" s="20"/>
      <c r="D10" s="20"/>
      <c r="E10" s="20"/>
      <c r="F10" s="20"/>
      <c r="G10" s="20"/>
      <c r="H10" s="23">
        <v>15375572.8</v>
      </c>
      <c r="I10" s="23">
        <v>15375572.8</v>
      </c>
      <c r="J10" s="23"/>
      <c r="K10" s="23"/>
      <c r="L10" s="23">
        <v>15375572.8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0" t="s">
        <v>229</v>
      </c>
      <c r="C11" s="20" t="s">
        <v>230</v>
      </c>
      <c r="D11" s="20" t="s">
        <v>190</v>
      </c>
      <c r="E11" s="20" t="s">
        <v>191</v>
      </c>
      <c r="F11" s="20" t="s">
        <v>231</v>
      </c>
      <c r="G11" s="20" t="s">
        <v>232</v>
      </c>
      <c r="H11" s="23">
        <v>655620</v>
      </c>
      <c r="I11" s="23">
        <v>655620</v>
      </c>
      <c r="J11" s="23"/>
      <c r="K11" s="23"/>
      <c r="L11" s="23">
        <v>655620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0" t="s">
        <v>233</v>
      </c>
      <c r="C12" s="20" t="s">
        <v>234</v>
      </c>
      <c r="D12" s="20" t="s">
        <v>190</v>
      </c>
      <c r="E12" s="20" t="s">
        <v>191</v>
      </c>
      <c r="F12" s="20" t="s">
        <v>231</v>
      </c>
      <c r="G12" s="20" t="s">
        <v>232</v>
      </c>
      <c r="H12" s="23">
        <v>1647768</v>
      </c>
      <c r="I12" s="23">
        <v>1647768</v>
      </c>
      <c r="J12" s="23"/>
      <c r="K12" s="23"/>
      <c r="L12" s="23">
        <v>1647768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0" t="s">
        <v>229</v>
      </c>
      <c r="C13" s="20" t="s">
        <v>230</v>
      </c>
      <c r="D13" s="20" t="s">
        <v>190</v>
      </c>
      <c r="E13" s="20" t="s">
        <v>191</v>
      </c>
      <c r="F13" s="20" t="s">
        <v>235</v>
      </c>
      <c r="G13" s="20" t="s">
        <v>236</v>
      </c>
      <c r="H13" s="23">
        <v>165000</v>
      </c>
      <c r="I13" s="23">
        <v>165000</v>
      </c>
      <c r="J13" s="23"/>
      <c r="K13" s="23"/>
      <c r="L13" s="23">
        <v>165000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0" t="s">
        <v>237</v>
      </c>
      <c r="C14" s="20" t="s">
        <v>238</v>
      </c>
      <c r="D14" s="20" t="s">
        <v>190</v>
      </c>
      <c r="E14" s="20" t="s">
        <v>191</v>
      </c>
      <c r="F14" s="20" t="s">
        <v>235</v>
      </c>
      <c r="G14" s="20" t="s">
        <v>236</v>
      </c>
      <c r="H14" s="23">
        <v>84000</v>
      </c>
      <c r="I14" s="23">
        <v>84000</v>
      </c>
      <c r="J14" s="23"/>
      <c r="K14" s="23"/>
      <c r="L14" s="23">
        <v>84000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0" t="s">
        <v>229</v>
      </c>
      <c r="C15" s="20" t="s">
        <v>230</v>
      </c>
      <c r="D15" s="20" t="s">
        <v>190</v>
      </c>
      <c r="E15" s="20" t="s">
        <v>191</v>
      </c>
      <c r="F15" s="20" t="s">
        <v>235</v>
      </c>
      <c r="G15" s="20" t="s">
        <v>236</v>
      </c>
      <c r="H15" s="23">
        <v>688692</v>
      </c>
      <c r="I15" s="23">
        <v>688692</v>
      </c>
      <c r="J15" s="23"/>
      <c r="K15" s="23"/>
      <c r="L15" s="23">
        <v>688692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0" t="s">
        <v>233</v>
      </c>
      <c r="C16" s="20" t="s">
        <v>234</v>
      </c>
      <c r="D16" s="20" t="s">
        <v>190</v>
      </c>
      <c r="E16" s="20" t="s">
        <v>191</v>
      </c>
      <c r="F16" s="20" t="s">
        <v>235</v>
      </c>
      <c r="G16" s="20" t="s">
        <v>236</v>
      </c>
      <c r="H16" s="23">
        <v>317484</v>
      </c>
      <c r="I16" s="23">
        <v>317484</v>
      </c>
      <c r="J16" s="23"/>
      <c r="K16" s="23"/>
      <c r="L16" s="23">
        <v>317484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0" t="s">
        <v>239</v>
      </c>
      <c r="C17" s="20" t="s">
        <v>240</v>
      </c>
      <c r="D17" s="20" t="s">
        <v>190</v>
      </c>
      <c r="E17" s="20" t="s">
        <v>191</v>
      </c>
      <c r="F17" s="20" t="s">
        <v>235</v>
      </c>
      <c r="G17" s="20" t="s">
        <v>236</v>
      </c>
      <c r="H17" s="23">
        <v>222000</v>
      </c>
      <c r="I17" s="23">
        <v>222000</v>
      </c>
      <c r="J17" s="23"/>
      <c r="K17" s="23"/>
      <c r="L17" s="23">
        <v>222000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0" t="s">
        <v>229</v>
      </c>
      <c r="C18" s="20" t="s">
        <v>230</v>
      </c>
      <c r="D18" s="20" t="s">
        <v>190</v>
      </c>
      <c r="E18" s="20" t="s">
        <v>191</v>
      </c>
      <c r="F18" s="20" t="s">
        <v>241</v>
      </c>
      <c r="G18" s="20" t="s">
        <v>242</v>
      </c>
      <c r="H18" s="23">
        <v>54635</v>
      </c>
      <c r="I18" s="23">
        <v>54635</v>
      </c>
      <c r="J18" s="23"/>
      <c r="K18" s="23"/>
      <c r="L18" s="23">
        <v>54635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0" t="s">
        <v>243</v>
      </c>
      <c r="C19" s="20" t="s">
        <v>244</v>
      </c>
      <c r="D19" s="20" t="s">
        <v>190</v>
      </c>
      <c r="E19" s="20" t="s">
        <v>191</v>
      </c>
      <c r="F19" s="20" t="s">
        <v>241</v>
      </c>
      <c r="G19" s="20" t="s">
        <v>242</v>
      </c>
      <c r="H19" s="23">
        <v>272940</v>
      </c>
      <c r="I19" s="23">
        <v>272940</v>
      </c>
      <c r="J19" s="23"/>
      <c r="K19" s="23"/>
      <c r="L19" s="23">
        <v>272940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0" t="s">
        <v>245</v>
      </c>
      <c r="C20" s="20" t="s">
        <v>246</v>
      </c>
      <c r="D20" s="20" t="s">
        <v>190</v>
      </c>
      <c r="E20" s="20" t="s">
        <v>191</v>
      </c>
      <c r="F20" s="20" t="s">
        <v>247</v>
      </c>
      <c r="G20" s="20" t="s">
        <v>248</v>
      </c>
      <c r="H20" s="23">
        <v>1035564</v>
      </c>
      <c r="I20" s="23">
        <v>1035564</v>
      </c>
      <c r="J20" s="23"/>
      <c r="K20" s="23"/>
      <c r="L20" s="23">
        <v>1035564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0" t="s">
        <v>249</v>
      </c>
      <c r="C21" s="20" t="s">
        <v>250</v>
      </c>
      <c r="D21" s="20" t="s">
        <v>190</v>
      </c>
      <c r="E21" s="20" t="s">
        <v>191</v>
      </c>
      <c r="F21" s="20" t="s">
        <v>247</v>
      </c>
      <c r="G21" s="20" t="s">
        <v>248</v>
      </c>
      <c r="H21" s="23">
        <v>666000</v>
      </c>
      <c r="I21" s="23">
        <v>666000</v>
      </c>
      <c r="J21" s="23"/>
      <c r="K21" s="23"/>
      <c r="L21" s="23">
        <v>666000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0" t="s">
        <v>251</v>
      </c>
      <c r="C22" s="20" t="s">
        <v>252</v>
      </c>
      <c r="D22" s="20" t="s">
        <v>190</v>
      </c>
      <c r="E22" s="20" t="s">
        <v>191</v>
      </c>
      <c r="F22" s="20" t="s">
        <v>247</v>
      </c>
      <c r="G22" s="20" t="s">
        <v>248</v>
      </c>
      <c r="H22" s="23">
        <v>492120</v>
      </c>
      <c r="I22" s="23">
        <v>492120</v>
      </c>
      <c r="J22" s="23"/>
      <c r="K22" s="23"/>
      <c r="L22" s="23">
        <v>492120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0" t="s">
        <v>253</v>
      </c>
      <c r="C23" s="20" t="s">
        <v>254</v>
      </c>
      <c r="D23" s="20" t="s">
        <v>167</v>
      </c>
      <c r="E23" s="20" t="s">
        <v>168</v>
      </c>
      <c r="F23" s="20" t="s">
        <v>255</v>
      </c>
      <c r="G23" s="20" t="s">
        <v>256</v>
      </c>
      <c r="H23" s="23">
        <v>817630.08</v>
      </c>
      <c r="I23" s="23">
        <v>817630.08</v>
      </c>
      <c r="J23" s="23"/>
      <c r="K23" s="23"/>
      <c r="L23" s="23">
        <v>817630.08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0" t="s">
        <v>253</v>
      </c>
      <c r="C24" s="20" t="s">
        <v>254</v>
      </c>
      <c r="D24" s="20" t="s">
        <v>257</v>
      </c>
      <c r="E24" s="20" t="s">
        <v>258</v>
      </c>
      <c r="F24" s="20" t="s">
        <v>259</v>
      </c>
      <c r="G24" s="20" t="s">
        <v>260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0" t="s">
        <v>253</v>
      </c>
      <c r="C25" s="20" t="s">
        <v>254</v>
      </c>
      <c r="D25" s="20" t="s">
        <v>175</v>
      </c>
      <c r="E25" s="20" t="s">
        <v>176</v>
      </c>
      <c r="F25" s="20" t="s">
        <v>261</v>
      </c>
      <c r="G25" s="20" t="s">
        <v>262</v>
      </c>
      <c r="H25" s="23">
        <v>114824.89</v>
      </c>
      <c r="I25" s="23">
        <v>114824.89</v>
      </c>
      <c r="J25" s="23"/>
      <c r="K25" s="23"/>
      <c r="L25" s="23">
        <v>114824.89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0" t="s">
        <v>253</v>
      </c>
      <c r="C26" s="20" t="s">
        <v>254</v>
      </c>
      <c r="D26" s="20" t="s">
        <v>177</v>
      </c>
      <c r="E26" s="20" t="s">
        <v>178</v>
      </c>
      <c r="F26" s="20" t="s">
        <v>261</v>
      </c>
      <c r="G26" s="20" t="s">
        <v>262</v>
      </c>
      <c r="H26" s="23">
        <v>247998.46</v>
      </c>
      <c r="I26" s="23">
        <v>247998.46</v>
      </c>
      <c r="J26" s="23"/>
      <c r="K26" s="23"/>
      <c r="L26" s="23">
        <v>247998.46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0" t="s">
        <v>253</v>
      </c>
      <c r="C27" s="20" t="s">
        <v>254</v>
      </c>
      <c r="D27" s="20" t="s">
        <v>263</v>
      </c>
      <c r="E27" s="20" t="s">
        <v>264</v>
      </c>
      <c r="F27" s="20" t="s">
        <v>265</v>
      </c>
      <c r="G27" s="20" t="s">
        <v>266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0" t="s">
        <v>253</v>
      </c>
      <c r="C28" s="20" t="s">
        <v>254</v>
      </c>
      <c r="D28" s="20" t="s">
        <v>190</v>
      </c>
      <c r="E28" s="20" t="s">
        <v>191</v>
      </c>
      <c r="F28" s="20" t="s">
        <v>267</v>
      </c>
      <c r="G28" s="20" t="s">
        <v>268</v>
      </c>
      <c r="H28" s="23">
        <v>30463.69</v>
      </c>
      <c r="I28" s="23">
        <v>30463.69</v>
      </c>
      <c r="J28" s="23"/>
      <c r="K28" s="23"/>
      <c r="L28" s="23">
        <v>30463.69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0" t="s">
        <v>253</v>
      </c>
      <c r="C29" s="20" t="s">
        <v>254</v>
      </c>
      <c r="D29" s="20" t="s">
        <v>179</v>
      </c>
      <c r="E29" s="20" t="s">
        <v>180</v>
      </c>
      <c r="F29" s="20" t="s">
        <v>267</v>
      </c>
      <c r="G29" s="20" t="s">
        <v>268</v>
      </c>
      <c r="H29" s="23">
        <v>36024</v>
      </c>
      <c r="I29" s="23">
        <v>36024</v>
      </c>
      <c r="J29" s="23"/>
      <c r="K29" s="23"/>
      <c r="L29" s="23">
        <v>36024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5"/>
      <c r="B30" s="20" t="s">
        <v>253</v>
      </c>
      <c r="C30" s="20" t="s">
        <v>254</v>
      </c>
      <c r="D30" s="20" t="s">
        <v>179</v>
      </c>
      <c r="E30" s="20" t="s">
        <v>180</v>
      </c>
      <c r="F30" s="20" t="s">
        <v>267</v>
      </c>
      <c r="G30" s="20" t="s">
        <v>268</v>
      </c>
      <c r="H30" s="23">
        <v>10220.38</v>
      </c>
      <c r="I30" s="23">
        <v>10220.38</v>
      </c>
      <c r="J30" s="23"/>
      <c r="K30" s="23"/>
      <c r="L30" s="23">
        <v>10220.38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0" t="s">
        <v>269</v>
      </c>
      <c r="C31" s="20" t="s">
        <v>195</v>
      </c>
      <c r="D31" s="20" t="s">
        <v>194</v>
      </c>
      <c r="E31" s="20" t="s">
        <v>195</v>
      </c>
      <c r="F31" s="20" t="s">
        <v>270</v>
      </c>
      <c r="G31" s="20" t="s">
        <v>195</v>
      </c>
      <c r="H31" s="23">
        <v>613222.56</v>
      </c>
      <c r="I31" s="23">
        <v>613222.56</v>
      </c>
      <c r="J31" s="23"/>
      <c r="K31" s="23"/>
      <c r="L31" s="23">
        <v>613222.56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5"/>
      <c r="B32" s="20" t="s">
        <v>271</v>
      </c>
      <c r="C32" s="20" t="s">
        <v>272</v>
      </c>
      <c r="D32" s="20" t="s">
        <v>190</v>
      </c>
      <c r="E32" s="20" t="s">
        <v>191</v>
      </c>
      <c r="F32" s="20" t="s">
        <v>273</v>
      </c>
      <c r="G32" s="20" t="s">
        <v>274</v>
      </c>
      <c r="H32" s="23">
        <v>85402</v>
      </c>
      <c r="I32" s="23">
        <v>85402</v>
      </c>
      <c r="J32" s="23"/>
      <c r="K32" s="23"/>
      <c r="L32" s="23">
        <v>85402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5"/>
      <c r="B33" s="20" t="s">
        <v>271</v>
      </c>
      <c r="C33" s="20" t="s">
        <v>272</v>
      </c>
      <c r="D33" s="20" t="s">
        <v>190</v>
      </c>
      <c r="E33" s="20" t="s">
        <v>191</v>
      </c>
      <c r="F33" s="20" t="s">
        <v>275</v>
      </c>
      <c r="G33" s="20" t="s">
        <v>276</v>
      </c>
      <c r="H33" s="23">
        <v>20000</v>
      </c>
      <c r="I33" s="23">
        <v>20000</v>
      </c>
      <c r="J33" s="23"/>
      <c r="K33" s="23"/>
      <c r="L33" s="23">
        <v>20000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5"/>
      <c r="B34" s="20" t="s">
        <v>271</v>
      </c>
      <c r="C34" s="20" t="s">
        <v>272</v>
      </c>
      <c r="D34" s="20" t="s">
        <v>190</v>
      </c>
      <c r="E34" s="20" t="s">
        <v>191</v>
      </c>
      <c r="F34" s="20" t="s">
        <v>277</v>
      </c>
      <c r="G34" s="20" t="s">
        <v>278</v>
      </c>
      <c r="H34" s="23">
        <v>10000</v>
      </c>
      <c r="I34" s="23">
        <v>10000</v>
      </c>
      <c r="J34" s="23"/>
      <c r="K34" s="23"/>
      <c r="L34" s="23">
        <v>10000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5"/>
      <c r="B35" s="20" t="s">
        <v>271</v>
      </c>
      <c r="C35" s="20" t="s">
        <v>272</v>
      </c>
      <c r="D35" s="20" t="s">
        <v>190</v>
      </c>
      <c r="E35" s="20" t="s">
        <v>191</v>
      </c>
      <c r="F35" s="20" t="s">
        <v>279</v>
      </c>
      <c r="G35" s="20" t="s">
        <v>280</v>
      </c>
      <c r="H35" s="23">
        <v>20000</v>
      </c>
      <c r="I35" s="23">
        <v>20000</v>
      </c>
      <c r="J35" s="23"/>
      <c r="K35" s="23"/>
      <c r="L35" s="23">
        <v>20000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5"/>
      <c r="B36" s="20" t="s">
        <v>281</v>
      </c>
      <c r="C36" s="20" t="s">
        <v>282</v>
      </c>
      <c r="D36" s="20" t="s">
        <v>190</v>
      </c>
      <c r="E36" s="20" t="s">
        <v>191</v>
      </c>
      <c r="F36" s="20" t="s">
        <v>283</v>
      </c>
      <c r="G36" s="20" t="s">
        <v>206</v>
      </c>
      <c r="H36" s="23">
        <v>68598</v>
      </c>
      <c r="I36" s="23">
        <v>68598</v>
      </c>
      <c r="J36" s="23"/>
      <c r="K36" s="23"/>
      <c r="L36" s="23">
        <v>68598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5"/>
      <c r="B37" s="20" t="s">
        <v>284</v>
      </c>
      <c r="C37" s="20" t="s">
        <v>285</v>
      </c>
      <c r="D37" s="20" t="s">
        <v>190</v>
      </c>
      <c r="E37" s="20" t="s">
        <v>191</v>
      </c>
      <c r="F37" s="20" t="s">
        <v>273</v>
      </c>
      <c r="G37" s="20" t="s">
        <v>274</v>
      </c>
      <c r="H37" s="23">
        <v>300000</v>
      </c>
      <c r="I37" s="23">
        <v>300000</v>
      </c>
      <c r="J37" s="23"/>
      <c r="K37" s="23"/>
      <c r="L37" s="23">
        <v>300000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5"/>
      <c r="B38" s="20" t="s">
        <v>286</v>
      </c>
      <c r="C38" s="20" t="s">
        <v>287</v>
      </c>
      <c r="D38" s="20" t="s">
        <v>190</v>
      </c>
      <c r="E38" s="20" t="s">
        <v>191</v>
      </c>
      <c r="F38" s="20" t="s">
        <v>273</v>
      </c>
      <c r="G38" s="20" t="s">
        <v>274</v>
      </c>
      <c r="H38" s="23">
        <v>35000</v>
      </c>
      <c r="I38" s="23">
        <v>35000</v>
      </c>
      <c r="J38" s="23"/>
      <c r="K38" s="23"/>
      <c r="L38" s="23">
        <v>35000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5"/>
      <c r="B39" s="20" t="s">
        <v>288</v>
      </c>
      <c r="C39" s="20" t="s">
        <v>289</v>
      </c>
      <c r="D39" s="20" t="s">
        <v>190</v>
      </c>
      <c r="E39" s="20" t="s">
        <v>191</v>
      </c>
      <c r="F39" s="20" t="s">
        <v>290</v>
      </c>
      <c r="G39" s="20" t="s">
        <v>289</v>
      </c>
      <c r="H39" s="23">
        <v>96744.96</v>
      </c>
      <c r="I39" s="23">
        <v>96744.96</v>
      </c>
      <c r="J39" s="23"/>
      <c r="K39" s="23"/>
      <c r="L39" s="23">
        <v>96744.96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5"/>
      <c r="B40" s="20" t="s">
        <v>291</v>
      </c>
      <c r="C40" s="20" t="s">
        <v>292</v>
      </c>
      <c r="D40" s="20" t="s">
        <v>190</v>
      </c>
      <c r="E40" s="20" t="s">
        <v>191</v>
      </c>
      <c r="F40" s="20" t="s">
        <v>293</v>
      </c>
      <c r="G40" s="20" t="s">
        <v>292</v>
      </c>
      <c r="H40" s="23">
        <v>40000</v>
      </c>
      <c r="I40" s="23">
        <v>40000</v>
      </c>
      <c r="J40" s="23"/>
      <c r="K40" s="23"/>
      <c r="L40" s="23">
        <v>40000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5"/>
      <c r="B41" s="20" t="s">
        <v>294</v>
      </c>
      <c r="C41" s="20" t="s">
        <v>295</v>
      </c>
      <c r="D41" s="20" t="s">
        <v>190</v>
      </c>
      <c r="E41" s="20" t="s">
        <v>191</v>
      </c>
      <c r="F41" s="20" t="s">
        <v>296</v>
      </c>
      <c r="G41" s="20" t="s">
        <v>297</v>
      </c>
      <c r="H41" s="23">
        <v>120600</v>
      </c>
      <c r="I41" s="23">
        <v>120600</v>
      </c>
      <c r="J41" s="23"/>
      <c r="K41" s="23"/>
      <c r="L41" s="23">
        <v>120600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5"/>
      <c r="B42" s="20" t="s">
        <v>298</v>
      </c>
      <c r="C42" s="20" t="s">
        <v>299</v>
      </c>
      <c r="D42" s="20" t="s">
        <v>190</v>
      </c>
      <c r="E42" s="20" t="s">
        <v>191</v>
      </c>
      <c r="F42" s="20" t="s">
        <v>300</v>
      </c>
      <c r="G42" s="20" t="s">
        <v>301</v>
      </c>
      <c r="H42" s="23">
        <v>9085.46</v>
      </c>
      <c r="I42" s="23">
        <v>9085.46</v>
      </c>
      <c r="J42" s="23"/>
      <c r="K42" s="23"/>
      <c r="L42" s="23">
        <v>9085.46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5"/>
      <c r="B43" s="20" t="s">
        <v>302</v>
      </c>
      <c r="C43" s="20" t="s">
        <v>303</v>
      </c>
      <c r="D43" s="20" t="s">
        <v>165</v>
      </c>
      <c r="E43" s="20" t="s">
        <v>166</v>
      </c>
      <c r="F43" s="20" t="s">
        <v>304</v>
      </c>
      <c r="G43" s="20" t="s">
        <v>305</v>
      </c>
      <c r="H43" s="23">
        <v>2349135</v>
      </c>
      <c r="I43" s="23">
        <v>2349135</v>
      </c>
      <c r="J43" s="23"/>
      <c r="K43" s="23"/>
      <c r="L43" s="23">
        <v>2349135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5"/>
      <c r="B44" s="20" t="s">
        <v>306</v>
      </c>
      <c r="C44" s="20" t="s">
        <v>307</v>
      </c>
      <c r="D44" s="20" t="s">
        <v>190</v>
      </c>
      <c r="E44" s="20" t="s">
        <v>191</v>
      </c>
      <c r="F44" s="20" t="s">
        <v>308</v>
      </c>
      <c r="G44" s="20" t="s">
        <v>309</v>
      </c>
      <c r="H44" s="23">
        <v>230400</v>
      </c>
      <c r="I44" s="23">
        <v>230400</v>
      </c>
      <c r="J44" s="23"/>
      <c r="K44" s="23"/>
      <c r="L44" s="23">
        <v>230400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25"/>
      <c r="B45" s="20" t="s">
        <v>310</v>
      </c>
      <c r="C45" s="20" t="s">
        <v>311</v>
      </c>
      <c r="D45" s="20" t="s">
        <v>190</v>
      </c>
      <c r="E45" s="20" t="s">
        <v>191</v>
      </c>
      <c r="F45" s="20" t="s">
        <v>308</v>
      </c>
      <c r="G45" s="20" t="s">
        <v>309</v>
      </c>
      <c r="H45" s="23">
        <v>4800</v>
      </c>
      <c r="I45" s="23">
        <v>4800</v>
      </c>
      <c r="J45" s="23"/>
      <c r="K45" s="23"/>
      <c r="L45" s="23">
        <v>4800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25"/>
      <c r="B46" s="20" t="s">
        <v>312</v>
      </c>
      <c r="C46" s="20" t="s">
        <v>313</v>
      </c>
      <c r="D46" s="20" t="s">
        <v>190</v>
      </c>
      <c r="E46" s="20" t="s">
        <v>191</v>
      </c>
      <c r="F46" s="20" t="s">
        <v>308</v>
      </c>
      <c r="G46" s="20" t="s">
        <v>309</v>
      </c>
      <c r="H46" s="23">
        <v>9600</v>
      </c>
      <c r="I46" s="23">
        <v>9600</v>
      </c>
      <c r="J46" s="23"/>
      <c r="K46" s="23"/>
      <c r="L46" s="23">
        <v>9600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25"/>
      <c r="B47" s="20" t="s">
        <v>314</v>
      </c>
      <c r="C47" s="20" t="s">
        <v>315</v>
      </c>
      <c r="D47" s="20" t="s">
        <v>190</v>
      </c>
      <c r="E47" s="20" t="s">
        <v>191</v>
      </c>
      <c r="F47" s="20" t="s">
        <v>308</v>
      </c>
      <c r="G47" s="20" t="s">
        <v>309</v>
      </c>
      <c r="H47" s="23">
        <v>138741.12</v>
      </c>
      <c r="I47" s="23">
        <v>138741.12</v>
      </c>
      <c r="J47" s="23"/>
      <c r="K47" s="23"/>
      <c r="L47" s="23">
        <v>138741.12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25"/>
      <c r="B48" s="20" t="s">
        <v>316</v>
      </c>
      <c r="C48" s="20" t="s">
        <v>317</v>
      </c>
      <c r="D48" s="20" t="s">
        <v>190</v>
      </c>
      <c r="E48" s="20" t="s">
        <v>191</v>
      </c>
      <c r="F48" s="20" t="s">
        <v>308</v>
      </c>
      <c r="G48" s="20" t="s">
        <v>309</v>
      </c>
      <c r="H48" s="23">
        <v>153740.16</v>
      </c>
      <c r="I48" s="23">
        <v>153740.16</v>
      </c>
      <c r="J48" s="23"/>
      <c r="K48" s="23"/>
      <c r="L48" s="23">
        <v>153740.16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25"/>
      <c r="B49" s="20" t="s">
        <v>318</v>
      </c>
      <c r="C49" s="20" t="s">
        <v>319</v>
      </c>
      <c r="D49" s="20" t="s">
        <v>190</v>
      </c>
      <c r="E49" s="20" t="s">
        <v>191</v>
      </c>
      <c r="F49" s="20" t="s">
        <v>273</v>
      </c>
      <c r="G49" s="20" t="s">
        <v>274</v>
      </c>
      <c r="H49" s="23">
        <v>34000</v>
      </c>
      <c r="I49" s="23">
        <v>34000</v>
      </c>
      <c r="J49" s="23"/>
      <c r="K49" s="23"/>
      <c r="L49" s="23">
        <v>34000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25"/>
      <c r="B50" s="20" t="s">
        <v>320</v>
      </c>
      <c r="C50" s="20" t="s">
        <v>321</v>
      </c>
      <c r="D50" s="20" t="s">
        <v>190</v>
      </c>
      <c r="E50" s="20" t="s">
        <v>191</v>
      </c>
      <c r="F50" s="20" t="s">
        <v>273</v>
      </c>
      <c r="G50" s="20" t="s">
        <v>274</v>
      </c>
      <c r="H50" s="23">
        <v>4500</v>
      </c>
      <c r="I50" s="23">
        <v>4500</v>
      </c>
      <c r="J50" s="23"/>
      <c r="K50" s="23"/>
      <c r="L50" s="23">
        <v>4500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25"/>
      <c r="B51" s="20" t="s">
        <v>322</v>
      </c>
      <c r="C51" s="20" t="s">
        <v>323</v>
      </c>
      <c r="D51" s="20" t="s">
        <v>190</v>
      </c>
      <c r="E51" s="20" t="s">
        <v>191</v>
      </c>
      <c r="F51" s="20" t="s">
        <v>308</v>
      </c>
      <c r="G51" s="20" t="s">
        <v>309</v>
      </c>
      <c r="H51" s="23">
        <v>112320</v>
      </c>
      <c r="I51" s="23">
        <v>112320</v>
      </c>
      <c r="J51" s="23"/>
      <c r="K51" s="23"/>
      <c r="L51" s="23">
        <v>112320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25"/>
      <c r="B52" s="20" t="s">
        <v>324</v>
      </c>
      <c r="C52" s="20" t="s">
        <v>325</v>
      </c>
      <c r="D52" s="20" t="s">
        <v>190</v>
      </c>
      <c r="E52" s="20" t="s">
        <v>191</v>
      </c>
      <c r="F52" s="20" t="s">
        <v>308</v>
      </c>
      <c r="G52" s="20" t="s">
        <v>309</v>
      </c>
      <c r="H52" s="23">
        <v>907200</v>
      </c>
      <c r="I52" s="23">
        <v>907200</v>
      </c>
      <c r="J52" s="23"/>
      <c r="K52" s="23"/>
      <c r="L52" s="23">
        <v>907200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25"/>
      <c r="B53" s="20" t="s">
        <v>326</v>
      </c>
      <c r="C53" s="20" t="s">
        <v>327</v>
      </c>
      <c r="D53" s="20" t="s">
        <v>190</v>
      </c>
      <c r="E53" s="20" t="s">
        <v>191</v>
      </c>
      <c r="F53" s="20" t="s">
        <v>308</v>
      </c>
      <c r="G53" s="20" t="s">
        <v>309</v>
      </c>
      <c r="H53" s="23">
        <v>241200</v>
      </c>
      <c r="I53" s="23">
        <v>241200</v>
      </c>
      <c r="J53" s="23"/>
      <c r="K53" s="23"/>
      <c r="L53" s="23">
        <v>241200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25"/>
      <c r="B54" s="20" t="s">
        <v>328</v>
      </c>
      <c r="C54" s="20" t="s">
        <v>329</v>
      </c>
      <c r="D54" s="20" t="s">
        <v>190</v>
      </c>
      <c r="E54" s="20" t="s">
        <v>191</v>
      </c>
      <c r="F54" s="20" t="s">
        <v>308</v>
      </c>
      <c r="G54" s="20" t="s">
        <v>309</v>
      </c>
      <c r="H54" s="23">
        <v>158400</v>
      </c>
      <c r="I54" s="23">
        <v>158400</v>
      </c>
      <c r="J54" s="23"/>
      <c r="K54" s="23"/>
      <c r="L54" s="23">
        <v>158400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25"/>
      <c r="B55" s="20" t="s">
        <v>330</v>
      </c>
      <c r="C55" s="20" t="s">
        <v>331</v>
      </c>
      <c r="D55" s="20" t="s">
        <v>152</v>
      </c>
      <c r="E55" s="20" t="s">
        <v>149</v>
      </c>
      <c r="F55" s="20" t="s">
        <v>308</v>
      </c>
      <c r="G55" s="20" t="s">
        <v>309</v>
      </c>
      <c r="H55" s="23">
        <v>1800</v>
      </c>
      <c r="I55" s="23">
        <v>1800</v>
      </c>
      <c r="J55" s="23"/>
      <c r="K55" s="23"/>
      <c r="L55" s="23">
        <v>1800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25"/>
      <c r="B56" s="20" t="s">
        <v>332</v>
      </c>
      <c r="C56" s="20" t="s">
        <v>333</v>
      </c>
      <c r="D56" s="20" t="s">
        <v>152</v>
      </c>
      <c r="E56" s="20" t="s">
        <v>149</v>
      </c>
      <c r="F56" s="20" t="s">
        <v>308</v>
      </c>
      <c r="G56" s="20" t="s">
        <v>309</v>
      </c>
      <c r="H56" s="23">
        <v>1800</v>
      </c>
      <c r="I56" s="23">
        <v>1800</v>
      </c>
      <c r="J56" s="23"/>
      <c r="K56" s="23"/>
      <c r="L56" s="23">
        <v>1800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25"/>
      <c r="B57" s="20" t="s">
        <v>334</v>
      </c>
      <c r="C57" s="20" t="s">
        <v>335</v>
      </c>
      <c r="D57" s="20" t="s">
        <v>190</v>
      </c>
      <c r="E57" s="20" t="s">
        <v>191</v>
      </c>
      <c r="F57" s="20" t="s">
        <v>308</v>
      </c>
      <c r="G57" s="20" t="s">
        <v>309</v>
      </c>
      <c r="H57" s="23">
        <v>201128.4</v>
      </c>
      <c r="I57" s="23">
        <v>201128.4</v>
      </c>
      <c r="J57" s="23"/>
      <c r="K57" s="23"/>
      <c r="L57" s="23">
        <v>201128.4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25"/>
      <c r="B58" s="20" t="s">
        <v>334</v>
      </c>
      <c r="C58" s="20" t="s">
        <v>335</v>
      </c>
      <c r="D58" s="20" t="s">
        <v>190</v>
      </c>
      <c r="E58" s="20" t="s">
        <v>191</v>
      </c>
      <c r="F58" s="20" t="s">
        <v>308</v>
      </c>
      <c r="G58" s="20" t="s">
        <v>309</v>
      </c>
      <c r="H58" s="23">
        <v>292894.2</v>
      </c>
      <c r="I58" s="23">
        <v>292894.2</v>
      </c>
      <c r="J58" s="23"/>
      <c r="K58" s="23"/>
      <c r="L58" s="23">
        <v>292894.2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18.75" customHeight="1" spans="1:23">
      <c r="A59" s="25"/>
      <c r="B59" s="20" t="s">
        <v>336</v>
      </c>
      <c r="C59" s="20" t="s">
        <v>337</v>
      </c>
      <c r="D59" s="20" t="s">
        <v>190</v>
      </c>
      <c r="E59" s="20" t="s">
        <v>191</v>
      </c>
      <c r="F59" s="20" t="s">
        <v>308</v>
      </c>
      <c r="G59" s="20" t="s">
        <v>309</v>
      </c>
      <c r="H59" s="23">
        <v>34216.56</v>
      </c>
      <c r="I59" s="23">
        <v>34216.56</v>
      </c>
      <c r="J59" s="23"/>
      <c r="K59" s="23"/>
      <c r="L59" s="23">
        <v>34216.56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18.75" customHeight="1" spans="1:23">
      <c r="A60" s="25"/>
      <c r="B60" s="20" t="s">
        <v>336</v>
      </c>
      <c r="C60" s="20" t="s">
        <v>337</v>
      </c>
      <c r="D60" s="20" t="s">
        <v>190</v>
      </c>
      <c r="E60" s="20" t="s">
        <v>191</v>
      </c>
      <c r="F60" s="20" t="s">
        <v>308</v>
      </c>
      <c r="G60" s="20" t="s">
        <v>309</v>
      </c>
      <c r="H60" s="23">
        <v>54157.68</v>
      </c>
      <c r="I60" s="23">
        <v>54157.68</v>
      </c>
      <c r="J60" s="23"/>
      <c r="K60" s="23"/>
      <c r="L60" s="23">
        <v>54157.68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18.75" customHeight="1" spans="1:23">
      <c r="A61" s="25"/>
      <c r="B61" s="20" t="s">
        <v>338</v>
      </c>
      <c r="C61" s="20" t="s">
        <v>339</v>
      </c>
      <c r="D61" s="20" t="s">
        <v>190</v>
      </c>
      <c r="E61" s="20" t="s">
        <v>191</v>
      </c>
      <c r="F61" s="20" t="s">
        <v>308</v>
      </c>
      <c r="G61" s="20" t="s">
        <v>309</v>
      </c>
      <c r="H61" s="23">
        <v>576000</v>
      </c>
      <c r="I61" s="23">
        <v>576000</v>
      </c>
      <c r="J61" s="23"/>
      <c r="K61" s="23"/>
      <c r="L61" s="23">
        <v>576000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18.75" customHeight="1" spans="1:23">
      <c r="A62" s="25"/>
      <c r="B62" s="20" t="s">
        <v>340</v>
      </c>
      <c r="C62" s="20" t="s">
        <v>341</v>
      </c>
      <c r="D62" s="20" t="s">
        <v>155</v>
      </c>
      <c r="E62" s="20" t="s">
        <v>149</v>
      </c>
      <c r="F62" s="20" t="s">
        <v>308</v>
      </c>
      <c r="G62" s="20" t="s">
        <v>309</v>
      </c>
      <c r="H62" s="23">
        <v>72000</v>
      </c>
      <c r="I62" s="23">
        <v>72000</v>
      </c>
      <c r="J62" s="23"/>
      <c r="K62" s="23"/>
      <c r="L62" s="23">
        <v>72000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18.75" customHeight="1" spans="1:23">
      <c r="A63" s="25"/>
      <c r="B63" s="20" t="s">
        <v>342</v>
      </c>
      <c r="C63" s="20" t="s">
        <v>343</v>
      </c>
      <c r="D63" s="20" t="s">
        <v>171</v>
      </c>
      <c r="E63" s="20" t="s">
        <v>172</v>
      </c>
      <c r="F63" s="20" t="s">
        <v>308</v>
      </c>
      <c r="G63" s="20" t="s">
        <v>309</v>
      </c>
      <c r="H63" s="23">
        <v>14040</v>
      </c>
      <c r="I63" s="23">
        <v>14040</v>
      </c>
      <c r="J63" s="23"/>
      <c r="K63" s="23"/>
      <c r="L63" s="23">
        <v>14040</v>
      </c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18.75" customHeight="1" spans="1:23">
      <c r="A64" s="25"/>
      <c r="B64" s="20" t="s">
        <v>344</v>
      </c>
      <c r="C64" s="20" t="s">
        <v>345</v>
      </c>
      <c r="D64" s="20" t="s">
        <v>190</v>
      </c>
      <c r="E64" s="20" t="s">
        <v>191</v>
      </c>
      <c r="F64" s="20" t="s">
        <v>308</v>
      </c>
      <c r="G64" s="20" t="s">
        <v>309</v>
      </c>
      <c r="H64" s="23">
        <v>187675.56</v>
      </c>
      <c r="I64" s="23">
        <v>187675.56</v>
      </c>
      <c r="J64" s="23"/>
      <c r="K64" s="23"/>
      <c r="L64" s="23">
        <v>187675.56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18.75" customHeight="1" spans="1:23">
      <c r="A65" s="25"/>
      <c r="B65" s="20" t="s">
        <v>346</v>
      </c>
      <c r="C65" s="20" t="s">
        <v>347</v>
      </c>
      <c r="D65" s="20" t="s">
        <v>190</v>
      </c>
      <c r="E65" s="20" t="s">
        <v>191</v>
      </c>
      <c r="F65" s="20" t="s">
        <v>308</v>
      </c>
      <c r="G65" s="20" t="s">
        <v>309</v>
      </c>
      <c r="H65" s="23">
        <v>153740.16</v>
      </c>
      <c r="I65" s="23">
        <v>153740.16</v>
      </c>
      <c r="J65" s="23"/>
      <c r="K65" s="23"/>
      <c r="L65" s="23">
        <v>153740.16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18.75" customHeight="1" spans="1:23">
      <c r="A66" s="25"/>
      <c r="B66" s="20" t="s">
        <v>348</v>
      </c>
      <c r="C66" s="20" t="s">
        <v>349</v>
      </c>
      <c r="D66" s="20" t="s">
        <v>190</v>
      </c>
      <c r="E66" s="20" t="s">
        <v>191</v>
      </c>
      <c r="F66" s="20" t="s">
        <v>308</v>
      </c>
      <c r="G66" s="20" t="s">
        <v>309</v>
      </c>
      <c r="H66" s="23">
        <v>311230.08</v>
      </c>
      <c r="I66" s="23">
        <v>311230.08</v>
      </c>
      <c r="J66" s="23"/>
      <c r="K66" s="23"/>
      <c r="L66" s="23">
        <v>311230.08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18.75" customHeight="1" spans="1:23">
      <c r="A67" s="25"/>
      <c r="B67" s="20" t="s">
        <v>350</v>
      </c>
      <c r="C67" s="20" t="s">
        <v>351</v>
      </c>
      <c r="D67" s="20" t="s">
        <v>190</v>
      </c>
      <c r="E67" s="20" t="s">
        <v>191</v>
      </c>
      <c r="F67" s="20" t="s">
        <v>308</v>
      </c>
      <c r="G67" s="20" t="s">
        <v>309</v>
      </c>
      <c r="H67" s="23">
        <v>7646.4</v>
      </c>
      <c r="I67" s="23">
        <v>7646.4</v>
      </c>
      <c r="J67" s="23"/>
      <c r="K67" s="23"/>
      <c r="L67" s="23">
        <v>7646.4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18.75" customHeight="1" spans="1:23">
      <c r="A68" s="25"/>
      <c r="B68" s="20" t="s">
        <v>352</v>
      </c>
      <c r="C68" s="20" t="s">
        <v>353</v>
      </c>
      <c r="D68" s="20" t="s">
        <v>190</v>
      </c>
      <c r="E68" s="20" t="s">
        <v>191</v>
      </c>
      <c r="F68" s="20" t="s">
        <v>308</v>
      </c>
      <c r="G68" s="20" t="s">
        <v>309</v>
      </c>
      <c r="H68" s="23">
        <v>38232</v>
      </c>
      <c r="I68" s="23">
        <v>38232</v>
      </c>
      <c r="J68" s="23"/>
      <c r="K68" s="23"/>
      <c r="L68" s="23">
        <v>38232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18.75" customHeight="1" spans="1:23">
      <c r="A69" s="25"/>
      <c r="B69" s="20" t="s">
        <v>354</v>
      </c>
      <c r="C69" s="20" t="s">
        <v>355</v>
      </c>
      <c r="D69" s="20" t="s">
        <v>148</v>
      </c>
      <c r="E69" s="20" t="s">
        <v>149</v>
      </c>
      <c r="F69" s="20" t="s">
        <v>308</v>
      </c>
      <c r="G69" s="20" t="s">
        <v>309</v>
      </c>
      <c r="H69" s="23">
        <v>9000</v>
      </c>
      <c r="I69" s="23">
        <v>9000</v>
      </c>
      <c r="J69" s="23"/>
      <c r="K69" s="23"/>
      <c r="L69" s="23">
        <v>9000</v>
      </c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ht="18.75" customHeight="1" spans="1:23">
      <c r="A70" s="25"/>
      <c r="B70" s="20" t="s">
        <v>356</v>
      </c>
      <c r="C70" s="20" t="s">
        <v>357</v>
      </c>
      <c r="D70" s="20" t="s">
        <v>187</v>
      </c>
      <c r="E70" s="20" t="s">
        <v>186</v>
      </c>
      <c r="F70" s="20" t="s">
        <v>308</v>
      </c>
      <c r="G70" s="20" t="s">
        <v>309</v>
      </c>
      <c r="H70" s="23">
        <v>63720</v>
      </c>
      <c r="I70" s="23">
        <v>63720</v>
      </c>
      <c r="J70" s="23"/>
      <c r="K70" s="23"/>
      <c r="L70" s="23">
        <v>63720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ht="18.75" customHeight="1" spans="1:23">
      <c r="A71" s="25"/>
      <c r="B71" s="20" t="s">
        <v>358</v>
      </c>
      <c r="C71" s="20" t="s">
        <v>359</v>
      </c>
      <c r="D71" s="20" t="s">
        <v>158</v>
      </c>
      <c r="E71" s="20" t="s">
        <v>159</v>
      </c>
      <c r="F71" s="20" t="s">
        <v>308</v>
      </c>
      <c r="G71" s="20" t="s">
        <v>309</v>
      </c>
      <c r="H71" s="23">
        <v>9600</v>
      </c>
      <c r="I71" s="23">
        <v>9600</v>
      </c>
      <c r="J71" s="23"/>
      <c r="K71" s="23"/>
      <c r="L71" s="23">
        <v>9600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ht="18.75" customHeight="1" spans="1:23">
      <c r="A72" s="25"/>
      <c r="B72" s="20" t="s">
        <v>360</v>
      </c>
      <c r="C72" s="20" t="s">
        <v>361</v>
      </c>
      <c r="D72" s="20" t="s">
        <v>198</v>
      </c>
      <c r="E72" s="20" t="s">
        <v>149</v>
      </c>
      <c r="F72" s="20" t="s">
        <v>308</v>
      </c>
      <c r="G72" s="20" t="s">
        <v>309</v>
      </c>
      <c r="H72" s="23">
        <v>3600</v>
      </c>
      <c r="I72" s="23">
        <v>3600</v>
      </c>
      <c r="J72" s="23"/>
      <c r="K72" s="23"/>
      <c r="L72" s="23">
        <v>3600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ht="18.75" customHeight="1" spans="1:23">
      <c r="A73" s="25"/>
      <c r="B73" s="20" t="s">
        <v>253</v>
      </c>
      <c r="C73" s="20" t="s">
        <v>254</v>
      </c>
      <c r="D73" s="20" t="s">
        <v>175</v>
      </c>
      <c r="E73" s="20" t="s">
        <v>176</v>
      </c>
      <c r="F73" s="20" t="s">
        <v>362</v>
      </c>
      <c r="G73" s="20" t="s">
        <v>363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ht="18.75" customHeight="1" spans="1:23">
      <c r="A74" s="25"/>
      <c r="B74" s="20" t="s">
        <v>364</v>
      </c>
      <c r="C74" s="20" t="s">
        <v>365</v>
      </c>
      <c r="D74" s="20" t="s">
        <v>190</v>
      </c>
      <c r="E74" s="20" t="s">
        <v>191</v>
      </c>
      <c r="F74" s="20" t="s">
        <v>235</v>
      </c>
      <c r="G74" s="20" t="s">
        <v>236</v>
      </c>
      <c r="H74" s="23">
        <v>21418</v>
      </c>
      <c r="I74" s="23">
        <v>21418</v>
      </c>
      <c r="J74" s="23"/>
      <c r="K74" s="23"/>
      <c r="L74" s="23">
        <v>21418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ht="18.75" customHeight="1" spans="1:23">
      <c r="A75" s="22" t="s">
        <v>55</v>
      </c>
      <c r="B75" s="22"/>
      <c r="C75" s="22"/>
      <c r="D75" s="22"/>
      <c r="E75" s="22"/>
      <c r="F75" s="22"/>
      <c r="G75" s="22"/>
      <c r="H75" s="23">
        <v>15375572.8</v>
      </c>
      <c r="I75" s="23">
        <v>15375572.8</v>
      </c>
      <c r="J75" s="23"/>
      <c r="K75" s="23"/>
      <c r="L75" s="23">
        <v>15375572.8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</sheetData>
  <mergeCells count="30">
    <mergeCell ref="A2:W2"/>
    <mergeCell ref="A3:G3"/>
    <mergeCell ref="H4:W4"/>
    <mergeCell ref="I5:M5"/>
    <mergeCell ref="N5:P5"/>
    <mergeCell ref="R5:W5"/>
    <mergeCell ref="A75:G7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5"/>
  <sheetViews>
    <sheetView showZeros="0" topLeftCell="B1" workbookViewId="0">
      <selection activeCell="I12" sqref="I12:I13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5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5"/>
      <c r="W1" s="34" t="s">
        <v>366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"单位名称："&amp;"耿马傣族佤族自治县孟定农场社区管理委员会"</f>
        <v>单位名称：耿马傣族佤族自治县孟定农场社区管理委员会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5"/>
      <c r="W3" s="34" t="s">
        <v>201</v>
      </c>
    </row>
    <row r="4" ht="18.75" customHeight="1" spans="1:23">
      <c r="A4" s="9" t="s">
        <v>367</v>
      </c>
      <c r="B4" s="10" t="s">
        <v>213</v>
      </c>
      <c r="C4" s="9" t="s">
        <v>214</v>
      </c>
      <c r="D4" s="9" t="s">
        <v>368</v>
      </c>
      <c r="E4" s="10" t="s">
        <v>215</v>
      </c>
      <c r="F4" s="10" t="s">
        <v>216</v>
      </c>
      <c r="G4" s="10" t="s">
        <v>369</v>
      </c>
      <c r="H4" s="10" t="s">
        <v>370</v>
      </c>
      <c r="I4" s="27" t="s">
        <v>55</v>
      </c>
      <c r="J4" s="11" t="s">
        <v>371</v>
      </c>
      <c r="K4" s="12"/>
      <c r="L4" s="12"/>
      <c r="M4" s="13"/>
      <c r="N4" s="11" t="s">
        <v>221</v>
      </c>
      <c r="O4" s="12"/>
      <c r="P4" s="13"/>
      <c r="Q4" s="10" t="s">
        <v>61</v>
      </c>
      <c r="R4" s="11" t="s">
        <v>77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28" t="s">
        <v>58</v>
      </c>
      <c r="K5" s="129"/>
      <c r="L5" s="10" t="s">
        <v>59</v>
      </c>
      <c r="M5" s="10" t="s">
        <v>60</v>
      </c>
      <c r="N5" s="10" t="s">
        <v>58</v>
      </c>
      <c r="O5" s="10" t="s">
        <v>59</v>
      </c>
      <c r="P5" s="10" t="s">
        <v>60</v>
      </c>
      <c r="Q5" s="15"/>
      <c r="R5" s="10" t="s">
        <v>57</v>
      </c>
      <c r="S5" s="9" t="s">
        <v>64</v>
      </c>
      <c r="T5" s="9" t="s">
        <v>227</v>
      </c>
      <c r="U5" s="9" t="s">
        <v>66</v>
      </c>
      <c r="V5" s="9" t="s">
        <v>67</v>
      </c>
      <c r="W5" s="9" t="s">
        <v>68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30" t="s">
        <v>57</v>
      </c>
      <c r="K6" s="93"/>
      <c r="L6" s="28"/>
      <c r="M6" s="28"/>
      <c r="N6" s="28"/>
      <c r="O6" s="28"/>
      <c r="P6" s="28"/>
      <c r="Q6" s="28"/>
      <c r="R6" s="28"/>
      <c r="S6" s="131"/>
      <c r="T6" s="131"/>
      <c r="U6" s="131"/>
      <c r="V6" s="131"/>
      <c r="W6" s="131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2" t="s">
        <v>57</v>
      </c>
      <c r="K7" s="42" t="s">
        <v>372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</row>
    <row r="9" ht="18.75" customHeight="1" spans="1:23">
      <c r="A9" s="20"/>
      <c r="B9" s="20"/>
      <c r="C9" s="20" t="s">
        <v>373</v>
      </c>
      <c r="D9" s="20"/>
      <c r="E9" s="20"/>
      <c r="F9" s="20"/>
      <c r="G9" s="20"/>
      <c r="H9" s="20"/>
      <c r="I9" s="23">
        <v>34000</v>
      </c>
      <c r="J9" s="23">
        <v>34000</v>
      </c>
      <c r="K9" s="23">
        <v>34000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0" t="s">
        <v>374</v>
      </c>
      <c r="B10" s="30" t="s">
        <v>375</v>
      </c>
      <c r="C10" s="30" t="s">
        <v>373</v>
      </c>
      <c r="D10" s="30" t="s">
        <v>70</v>
      </c>
      <c r="E10" s="30" t="s">
        <v>190</v>
      </c>
      <c r="F10" s="30" t="s">
        <v>191</v>
      </c>
      <c r="G10" s="30" t="s">
        <v>308</v>
      </c>
      <c r="H10" s="30" t="s">
        <v>309</v>
      </c>
      <c r="I10" s="23">
        <v>34000</v>
      </c>
      <c r="J10" s="23">
        <v>34000</v>
      </c>
      <c r="K10" s="23">
        <v>34000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0" t="s">
        <v>376</v>
      </c>
      <c r="D11" s="25"/>
      <c r="E11" s="25"/>
      <c r="F11" s="25"/>
      <c r="G11" s="25"/>
      <c r="H11" s="25"/>
      <c r="I11" s="23">
        <v>2590000</v>
      </c>
      <c r="J11" s="23">
        <v>2590000</v>
      </c>
      <c r="K11" s="23">
        <v>2590000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30" t="s">
        <v>374</v>
      </c>
      <c r="B12" s="30" t="s">
        <v>377</v>
      </c>
      <c r="C12" s="30" t="s">
        <v>376</v>
      </c>
      <c r="D12" s="30" t="s">
        <v>70</v>
      </c>
      <c r="E12" s="30" t="s">
        <v>162</v>
      </c>
      <c r="F12" s="30" t="s">
        <v>161</v>
      </c>
      <c r="G12" s="30" t="s">
        <v>378</v>
      </c>
      <c r="H12" s="30" t="s">
        <v>379</v>
      </c>
      <c r="I12" s="23">
        <v>2590000</v>
      </c>
      <c r="J12" s="23">
        <v>2590000</v>
      </c>
      <c r="K12" s="23">
        <v>2590000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0" t="s">
        <v>380</v>
      </c>
      <c r="D13" s="25"/>
      <c r="E13" s="25"/>
      <c r="F13" s="25"/>
      <c r="G13" s="25"/>
      <c r="H13" s="25"/>
      <c r="I13" s="23">
        <v>150000</v>
      </c>
      <c r="J13" s="23">
        <v>150000</v>
      </c>
      <c r="K13" s="23">
        <v>150000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30" t="s">
        <v>374</v>
      </c>
      <c r="B14" s="30" t="s">
        <v>381</v>
      </c>
      <c r="C14" s="30" t="s">
        <v>380</v>
      </c>
      <c r="D14" s="30" t="s">
        <v>70</v>
      </c>
      <c r="E14" s="30" t="s">
        <v>183</v>
      </c>
      <c r="F14" s="30" t="s">
        <v>184</v>
      </c>
      <c r="G14" s="30" t="s">
        <v>378</v>
      </c>
      <c r="H14" s="30" t="s">
        <v>379</v>
      </c>
      <c r="I14" s="23">
        <v>150000</v>
      </c>
      <c r="J14" s="23">
        <v>150000</v>
      </c>
      <c r="K14" s="23">
        <v>150000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7" t="s">
        <v>55</v>
      </c>
      <c r="B15" s="127"/>
      <c r="C15" s="127"/>
      <c r="D15" s="127"/>
      <c r="E15" s="127"/>
      <c r="F15" s="127"/>
      <c r="G15" s="127"/>
      <c r="H15" s="127"/>
      <c r="I15" s="23">
        <v>2774000</v>
      </c>
      <c r="J15" s="23">
        <v>2774000</v>
      </c>
      <c r="K15" s="23">
        <v>2774000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9"/>
  <sheetViews>
    <sheetView showZeros="0" workbookViewId="0">
      <selection activeCell="C10" sqref="C10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382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8"/>
      <c r="G2" s="5"/>
      <c r="H2" s="68"/>
      <c r="I2" s="68"/>
      <c r="J2" s="5"/>
    </row>
    <row r="3" ht="18.75" customHeight="1" spans="1:8">
      <c r="A3" s="50" t="str">
        <f>"单位名称："&amp;"耿马傣族佤族自治县孟定农场社区管理委员会"</f>
        <v>单位名称：耿马傣族佤族自治县孟定农场社区管理委员会</v>
      </c>
      <c r="B3" s="51"/>
      <c r="C3" s="51"/>
      <c r="D3" s="51"/>
      <c r="E3" s="51"/>
      <c r="F3" s="52"/>
      <c r="G3" s="51"/>
      <c r="H3" s="52"/>
    </row>
    <row r="4" ht="18.75" customHeight="1" spans="1:10">
      <c r="A4" s="42" t="s">
        <v>383</v>
      </c>
      <c r="B4" s="42" t="s">
        <v>384</v>
      </c>
      <c r="C4" s="42" t="s">
        <v>385</v>
      </c>
      <c r="D4" s="42" t="s">
        <v>386</v>
      </c>
      <c r="E4" s="42" t="s">
        <v>387</v>
      </c>
      <c r="F4" s="53" t="s">
        <v>388</v>
      </c>
      <c r="G4" s="42" t="s">
        <v>389</v>
      </c>
      <c r="H4" s="53" t="s">
        <v>390</v>
      </c>
      <c r="I4" s="53" t="s">
        <v>391</v>
      </c>
      <c r="J4" s="42" t="s">
        <v>392</v>
      </c>
    </row>
    <row r="5" ht="18.75" customHeight="1" spans="1:10">
      <c r="A5" s="120">
        <v>1</v>
      </c>
      <c r="B5" s="120">
        <v>2</v>
      </c>
      <c r="C5" s="120">
        <v>3</v>
      </c>
      <c r="D5" s="120">
        <v>4</v>
      </c>
      <c r="E5" s="120">
        <v>5</v>
      </c>
      <c r="F5" s="120">
        <v>6</v>
      </c>
      <c r="G5" s="120">
        <v>7</v>
      </c>
      <c r="H5" s="120">
        <v>8</v>
      </c>
      <c r="I5" s="120">
        <v>9</v>
      </c>
      <c r="J5" s="120">
        <v>10</v>
      </c>
    </row>
    <row r="6" ht="18.75" customHeight="1" spans="1:10">
      <c r="A6" s="121" t="s">
        <v>70</v>
      </c>
      <c r="B6" s="45"/>
      <c r="C6" s="45"/>
      <c r="D6" s="45"/>
      <c r="E6" s="47"/>
      <c r="F6" s="122"/>
      <c r="G6" s="47"/>
      <c r="H6" s="122"/>
      <c r="I6" s="122"/>
      <c r="J6" s="47"/>
    </row>
    <row r="7" ht="18.75" customHeight="1" spans="1:10">
      <c r="A7" s="123" t="s">
        <v>70</v>
      </c>
      <c r="B7" s="124"/>
      <c r="C7" s="124"/>
      <c r="D7" s="124"/>
      <c r="E7" s="121"/>
      <c r="F7" s="124"/>
      <c r="G7" s="121"/>
      <c r="H7" s="124"/>
      <c r="I7" s="124"/>
      <c r="J7" s="121"/>
    </row>
    <row r="8" ht="18.75" customHeight="1" spans="1:10">
      <c r="A8" s="121" t="str">
        <f t="shared" ref="A8:A11" si="0">"    "&amp;"农村人居环境整治项目资金"</f>
        <v>    农村人居环境整治项目资金</v>
      </c>
      <c r="B8" s="124" t="s">
        <v>380</v>
      </c>
      <c r="C8" s="124" t="s">
        <v>393</v>
      </c>
      <c r="D8" s="124" t="s">
        <v>394</v>
      </c>
      <c r="E8" s="121" t="s">
        <v>395</v>
      </c>
      <c r="F8" s="124" t="s">
        <v>396</v>
      </c>
      <c r="G8" s="121" t="s">
        <v>397</v>
      </c>
      <c r="H8" s="124" t="s">
        <v>398</v>
      </c>
      <c r="I8" s="124" t="s">
        <v>399</v>
      </c>
      <c r="J8" s="121" t="s">
        <v>400</v>
      </c>
    </row>
    <row r="9" ht="18.75" customHeight="1" spans="1:10">
      <c r="A9" s="121" t="str">
        <f t="shared" si="0"/>
        <v>    农村人居环境整治项目资金</v>
      </c>
      <c r="B9" s="124" t="s">
        <v>380</v>
      </c>
      <c r="C9" s="124" t="s">
        <v>393</v>
      </c>
      <c r="D9" s="124" t="s">
        <v>401</v>
      </c>
      <c r="E9" s="121" t="s">
        <v>402</v>
      </c>
      <c r="F9" s="124" t="s">
        <v>403</v>
      </c>
      <c r="G9" s="121" t="s">
        <v>404</v>
      </c>
      <c r="H9" s="124" t="s">
        <v>405</v>
      </c>
      <c r="I9" s="124" t="s">
        <v>406</v>
      </c>
      <c r="J9" s="121" t="s">
        <v>407</v>
      </c>
    </row>
    <row r="10" ht="18.75" customHeight="1" spans="1:10">
      <c r="A10" s="121" t="str">
        <f t="shared" si="0"/>
        <v>    农村人居环境整治项目资金</v>
      </c>
      <c r="B10" s="124" t="s">
        <v>380</v>
      </c>
      <c r="C10" s="124" t="s">
        <v>408</v>
      </c>
      <c r="D10" s="124" t="s">
        <v>409</v>
      </c>
      <c r="E10" s="121" t="s">
        <v>410</v>
      </c>
      <c r="F10" s="124" t="s">
        <v>403</v>
      </c>
      <c r="G10" s="121" t="s">
        <v>404</v>
      </c>
      <c r="H10" s="124" t="s">
        <v>405</v>
      </c>
      <c r="I10" s="124" t="s">
        <v>406</v>
      </c>
      <c r="J10" s="121" t="s">
        <v>411</v>
      </c>
    </row>
    <row r="11" ht="18.75" customHeight="1" spans="1:10">
      <c r="A11" s="121" t="str">
        <f t="shared" si="0"/>
        <v>    农村人居环境整治项目资金</v>
      </c>
      <c r="B11" s="124" t="s">
        <v>380</v>
      </c>
      <c r="C11" s="124" t="s">
        <v>412</v>
      </c>
      <c r="D11" s="124" t="s">
        <v>413</v>
      </c>
      <c r="E11" s="121" t="s">
        <v>414</v>
      </c>
      <c r="F11" s="124" t="s">
        <v>403</v>
      </c>
      <c r="G11" s="121" t="s">
        <v>404</v>
      </c>
      <c r="H11" s="124" t="s">
        <v>405</v>
      </c>
      <c r="I11" s="124" t="s">
        <v>406</v>
      </c>
      <c r="J11" s="121" t="s">
        <v>415</v>
      </c>
    </row>
    <row r="12" ht="18.75" customHeight="1" spans="1:10">
      <c r="A12" s="121" t="str">
        <f t="shared" ref="A12:A15" si="1">"    "&amp;"2025年春节慰问经费"</f>
        <v>    2025年春节慰问经费</v>
      </c>
      <c r="B12" s="124" t="s">
        <v>373</v>
      </c>
      <c r="C12" s="124" t="s">
        <v>393</v>
      </c>
      <c r="D12" s="124" t="s">
        <v>394</v>
      </c>
      <c r="E12" s="121" t="s">
        <v>416</v>
      </c>
      <c r="F12" s="124" t="s">
        <v>396</v>
      </c>
      <c r="G12" s="121" t="s">
        <v>417</v>
      </c>
      <c r="H12" s="124" t="s">
        <v>418</v>
      </c>
      <c r="I12" s="124" t="s">
        <v>399</v>
      </c>
      <c r="J12" s="121" t="s">
        <v>419</v>
      </c>
    </row>
    <row r="13" ht="18.75" customHeight="1" spans="1:10">
      <c r="A13" s="121" t="str">
        <f t="shared" si="1"/>
        <v>    2025年春节慰问经费</v>
      </c>
      <c r="B13" s="124" t="s">
        <v>373</v>
      </c>
      <c r="C13" s="124" t="s">
        <v>393</v>
      </c>
      <c r="D13" s="124" t="s">
        <v>401</v>
      </c>
      <c r="E13" s="121" t="s">
        <v>420</v>
      </c>
      <c r="F13" s="124" t="s">
        <v>403</v>
      </c>
      <c r="G13" s="121" t="s">
        <v>404</v>
      </c>
      <c r="H13" s="124" t="s">
        <v>405</v>
      </c>
      <c r="I13" s="124" t="s">
        <v>406</v>
      </c>
      <c r="J13" s="121" t="s">
        <v>421</v>
      </c>
    </row>
    <row r="14" ht="18.75" customHeight="1" spans="1:10">
      <c r="A14" s="121" t="str">
        <f t="shared" si="1"/>
        <v>    2025年春节慰问经费</v>
      </c>
      <c r="B14" s="124" t="s">
        <v>373</v>
      </c>
      <c r="C14" s="124" t="s">
        <v>408</v>
      </c>
      <c r="D14" s="124" t="s">
        <v>409</v>
      </c>
      <c r="E14" s="121" t="s">
        <v>422</v>
      </c>
      <c r="F14" s="124" t="s">
        <v>403</v>
      </c>
      <c r="G14" s="121" t="s">
        <v>404</v>
      </c>
      <c r="H14" s="124" t="s">
        <v>405</v>
      </c>
      <c r="I14" s="124" t="s">
        <v>406</v>
      </c>
      <c r="J14" s="121" t="s">
        <v>423</v>
      </c>
    </row>
    <row r="15" ht="18.75" customHeight="1" spans="1:10">
      <c r="A15" s="121" t="str">
        <f t="shared" si="1"/>
        <v>    2025年春节慰问经费</v>
      </c>
      <c r="B15" s="124" t="s">
        <v>373</v>
      </c>
      <c r="C15" s="124" t="s">
        <v>412</v>
      </c>
      <c r="D15" s="124" t="s">
        <v>413</v>
      </c>
      <c r="E15" s="121" t="s">
        <v>424</v>
      </c>
      <c r="F15" s="124" t="s">
        <v>403</v>
      </c>
      <c r="G15" s="121" t="s">
        <v>404</v>
      </c>
      <c r="H15" s="124" t="s">
        <v>405</v>
      </c>
      <c r="I15" s="124" t="s">
        <v>406</v>
      </c>
      <c r="J15" s="121" t="s">
        <v>425</v>
      </c>
    </row>
    <row r="16" ht="18.75" customHeight="1" spans="1:10">
      <c r="A16" s="121" t="str">
        <f t="shared" ref="A16:A19" si="2">"    "&amp;"孟定农场2025年税费改革转移支付资金"</f>
        <v>    孟定农场2025年税费改革转移支付资金</v>
      </c>
      <c r="B16" s="124" t="s">
        <v>376</v>
      </c>
      <c r="C16" s="124" t="s">
        <v>393</v>
      </c>
      <c r="D16" s="124" t="s">
        <v>394</v>
      </c>
      <c r="E16" s="121" t="s">
        <v>426</v>
      </c>
      <c r="F16" s="124" t="s">
        <v>396</v>
      </c>
      <c r="G16" s="121" t="s">
        <v>427</v>
      </c>
      <c r="H16" s="124" t="s">
        <v>428</v>
      </c>
      <c r="I16" s="124" t="s">
        <v>399</v>
      </c>
      <c r="J16" s="121" t="s">
        <v>429</v>
      </c>
    </row>
    <row r="17" ht="18.75" customHeight="1" spans="1:10">
      <c r="A17" s="121" t="str">
        <f t="shared" si="2"/>
        <v>    孟定农场2025年税费改革转移支付资金</v>
      </c>
      <c r="B17" s="124" t="s">
        <v>376</v>
      </c>
      <c r="C17" s="124" t="s">
        <v>393</v>
      </c>
      <c r="D17" s="124" t="s">
        <v>401</v>
      </c>
      <c r="E17" s="121" t="s">
        <v>430</v>
      </c>
      <c r="F17" s="124" t="s">
        <v>403</v>
      </c>
      <c r="G17" s="121" t="s">
        <v>431</v>
      </c>
      <c r="H17" s="124" t="s">
        <v>405</v>
      </c>
      <c r="I17" s="124" t="s">
        <v>406</v>
      </c>
      <c r="J17" s="121" t="s">
        <v>432</v>
      </c>
    </row>
    <row r="18" ht="18.75" customHeight="1" spans="1:10">
      <c r="A18" s="121" t="str">
        <f t="shared" si="2"/>
        <v>    孟定农场2025年税费改革转移支付资金</v>
      </c>
      <c r="B18" s="124" t="s">
        <v>376</v>
      </c>
      <c r="C18" s="124" t="s">
        <v>408</v>
      </c>
      <c r="D18" s="124" t="s">
        <v>409</v>
      </c>
      <c r="E18" s="121" t="s">
        <v>422</v>
      </c>
      <c r="F18" s="124" t="s">
        <v>403</v>
      </c>
      <c r="G18" s="121" t="s">
        <v>431</v>
      </c>
      <c r="H18" s="124" t="s">
        <v>405</v>
      </c>
      <c r="I18" s="124" t="s">
        <v>406</v>
      </c>
      <c r="J18" s="121" t="s">
        <v>433</v>
      </c>
    </row>
    <row r="19" ht="18.75" customHeight="1" spans="1:10">
      <c r="A19" s="121" t="str">
        <f t="shared" si="2"/>
        <v>    孟定农场2025年税费改革转移支付资金</v>
      </c>
      <c r="B19" s="124" t="s">
        <v>376</v>
      </c>
      <c r="C19" s="124" t="s">
        <v>412</v>
      </c>
      <c r="D19" s="124" t="s">
        <v>413</v>
      </c>
      <c r="E19" s="121" t="s">
        <v>434</v>
      </c>
      <c r="F19" s="124" t="s">
        <v>403</v>
      </c>
      <c r="G19" s="121" t="s">
        <v>431</v>
      </c>
      <c r="H19" s="124" t="s">
        <v>405</v>
      </c>
      <c r="I19" s="124" t="s">
        <v>406</v>
      </c>
      <c r="J19" s="121" t="s">
        <v>435</v>
      </c>
    </row>
  </sheetData>
  <mergeCells count="8">
    <mergeCell ref="A2:J2"/>
    <mergeCell ref="A3:H3"/>
    <mergeCell ref="A8:A11"/>
    <mergeCell ref="A12:A15"/>
    <mergeCell ref="A16:A19"/>
    <mergeCell ref="B8:B11"/>
    <mergeCell ref="B12:B15"/>
    <mergeCell ref="B16:B1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9"/>
  <sheetViews>
    <sheetView showZeros="0" workbookViewId="0">
      <selection activeCell="C10" sqref="C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100">
        <v>1</v>
      </c>
      <c r="B1" s="101">
        <v>0</v>
      </c>
      <c r="C1" s="100">
        <v>1</v>
      </c>
      <c r="D1" s="102"/>
      <c r="E1" s="102"/>
      <c r="F1" s="34" t="s">
        <v>436</v>
      </c>
    </row>
    <row r="2" ht="36.75" customHeight="1" spans="1:6">
      <c r="A2" s="103" t="str">
        <f>"2025"&amp;"年部门政府性基金预算支出预算表"</f>
        <v>2025年部门政府性基金预算支出预算表</v>
      </c>
      <c r="B2" s="104" t="s">
        <v>437</v>
      </c>
      <c r="C2" s="105"/>
      <c r="D2" s="106"/>
      <c r="E2" s="106"/>
      <c r="F2" s="106"/>
    </row>
    <row r="3" ht="18.75" customHeight="1" spans="1:6">
      <c r="A3" s="6" t="str">
        <f>"单位名称："&amp;"耿马傣族佤族自治县孟定农场社区管理委员会"</f>
        <v>单位名称：耿马傣族佤族自治县孟定农场社区管理委员会</v>
      </c>
      <c r="B3" s="6" t="s">
        <v>438</v>
      </c>
      <c r="C3" s="100"/>
      <c r="D3" s="102"/>
      <c r="E3" s="102"/>
      <c r="F3" s="34" t="s">
        <v>1</v>
      </c>
    </row>
    <row r="4" ht="18.75" customHeight="1" spans="1:6">
      <c r="A4" s="107" t="s">
        <v>212</v>
      </c>
      <c r="B4" s="108" t="s">
        <v>72</v>
      </c>
      <c r="C4" s="109" t="s">
        <v>73</v>
      </c>
      <c r="D4" s="12" t="s">
        <v>439</v>
      </c>
      <c r="E4" s="12"/>
      <c r="F4" s="13"/>
    </row>
    <row r="5" ht="18.75" customHeight="1" spans="1:6">
      <c r="A5" s="110"/>
      <c r="B5" s="111"/>
      <c r="C5" s="112"/>
      <c r="D5" s="93" t="s">
        <v>55</v>
      </c>
      <c r="E5" s="93" t="s">
        <v>74</v>
      </c>
      <c r="F5" s="93" t="s">
        <v>75</v>
      </c>
    </row>
    <row r="6" ht="18.75" customHeight="1" spans="1:6">
      <c r="A6" s="113">
        <v>1</v>
      </c>
      <c r="B6" s="114" t="s">
        <v>141</v>
      </c>
      <c r="C6" s="115">
        <v>3</v>
      </c>
      <c r="D6" s="116">
        <v>4</v>
      </c>
      <c r="E6" s="116">
        <v>5</v>
      </c>
      <c r="F6" s="116">
        <v>6</v>
      </c>
    </row>
    <row r="7" ht="18.75" customHeight="1" spans="1:6">
      <c r="A7" s="117"/>
      <c r="B7" s="81"/>
      <c r="C7" s="81"/>
      <c r="D7" s="23"/>
      <c r="E7" s="23"/>
      <c r="F7" s="23"/>
    </row>
    <row r="8" ht="18.75" customHeight="1" spans="1:6">
      <c r="A8" s="117"/>
      <c r="B8" s="81"/>
      <c r="C8" s="81"/>
      <c r="D8" s="23"/>
      <c r="E8" s="23"/>
      <c r="F8" s="23"/>
    </row>
    <row r="9" ht="18.75" customHeight="1" spans="1:6">
      <c r="A9" s="118" t="s">
        <v>55</v>
      </c>
      <c r="B9" s="119"/>
      <c r="C9" s="26"/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Zeros="0" workbookViewId="0">
      <selection activeCell="A10" sqref="A10:E10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3"/>
      <c r="P1" s="33"/>
      <c r="Q1" s="34" t="s">
        <v>440</v>
      </c>
    </row>
    <row r="2" ht="35.25" customHeight="1" spans="1:17">
      <c r="A2" s="35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8"/>
      <c r="L2" s="5"/>
      <c r="M2" s="5"/>
      <c r="N2" s="5"/>
      <c r="O2" s="68"/>
      <c r="P2" s="68"/>
      <c r="Q2" s="5"/>
    </row>
    <row r="3" ht="18.75" customHeight="1" spans="1:17">
      <c r="A3" s="36" t="str">
        <f>"单位名称："&amp;"耿马傣族佤族自治县孟定农场社区管理委员会"</f>
        <v>单位名称：耿马傣族佤族自治县孟定农场社区管理委员会</v>
      </c>
      <c r="B3" s="8"/>
      <c r="C3" s="8"/>
      <c r="D3" s="8"/>
      <c r="E3" s="8"/>
      <c r="F3" s="8"/>
      <c r="G3" s="8"/>
      <c r="H3" s="8"/>
      <c r="I3" s="8"/>
      <c r="J3" s="8"/>
      <c r="O3" s="86"/>
      <c r="P3" s="86"/>
      <c r="Q3" s="34" t="s">
        <v>201</v>
      </c>
    </row>
    <row r="4" ht="18.75" customHeight="1" spans="1:17">
      <c r="A4" s="10" t="s">
        <v>441</v>
      </c>
      <c r="B4" s="71" t="s">
        <v>442</v>
      </c>
      <c r="C4" s="71" t="s">
        <v>443</v>
      </c>
      <c r="D4" s="71" t="s">
        <v>444</v>
      </c>
      <c r="E4" s="71" t="s">
        <v>445</v>
      </c>
      <c r="F4" s="71" t="s">
        <v>446</v>
      </c>
      <c r="G4" s="40" t="s">
        <v>219</v>
      </c>
      <c r="H4" s="40"/>
      <c r="I4" s="40"/>
      <c r="J4" s="40"/>
      <c r="K4" s="73"/>
      <c r="L4" s="40"/>
      <c r="M4" s="40"/>
      <c r="N4" s="40"/>
      <c r="O4" s="88"/>
      <c r="P4" s="73"/>
      <c r="Q4" s="41"/>
    </row>
    <row r="5" ht="18.75" customHeight="1" spans="1:17">
      <c r="A5" s="15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447</v>
      </c>
      <c r="J5" s="74" t="s">
        <v>448</v>
      </c>
      <c r="K5" s="96" t="s">
        <v>449</v>
      </c>
      <c r="L5" s="89" t="s">
        <v>77</v>
      </c>
      <c r="M5" s="89"/>
      <c r="N5" s="89"/>
      <c r="O5" s="97"/>
      <c r="P5" s="98"/>
      <c r="Q5" s="76"/>
    </row>
    <row r="6" ht="27" customHeight="1" spans="1:17">
      <c r="A6" s="17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227</v>
      </c>
      <c r="O6" s="92" t="s">
        <v>66</v>
      </c>
      <c r="P6" s="77" t="s">
        <v>67</v>
      </c>
      <c r="Q6" s="76" t="s">
        <v>68</v>
      </c>
    </row>
    <row r="7" ht="18.75" customHeight="1" spans="1:17">
      <c r="A7" s="29">
        <v>1</v>
      </c>
      <c r="B7" s="93">
        <v>2</v>
      </c>
      <c r="C7" s="93">
        <v>3</v>
      </c>
      <c r="D7" s="29">
        <v>4</v>
      </c>
      <c r="E7" s="93">
        <v>5</v>
      </c>
      <c r="F7" s="93">
        <v>6</v>
      </c>
      <c r="G7" s="29">
        <v>7</v>
      </c>
      <c r="H7" s="93">
        <v>8</v>
      </c>
      <c r="I7" s="93">
        <v>9</v>
      </c>
      <c r="J7" s="29">
        <v>10</v>
      </c>
      <c r="K7" s="93">
        <v>11</v>
      </c>
      <c r="L7" s="93">
        <v>12</v>
      </c>
      <c r="M7" s="29">
        <v>13</v>
      </c>
      <c r="N7" s="93">
        <v>14</v>
      </c>
      <c r="O7" s="93">
        <v>15</v>
      </c>
      <c r="P7" s="29">
        <v>16</v>
      </c>
      <c r="Q7" s="93">
        <v>17</v>
      </c>
    </row>
    <row r="8" ht="18.75" customHeight="1" spans="1:17">
      <c r="A8" s="79"/>
      <c r="B8" s="80"/>
      <c r="C8" s="80"/>
      <c r="D8" s="80"/>
      <c r="E8" s="94"/>
      <c r="F8" s="95"/>
      <c r="G8" s="95"/>
      <c r="H8" s="95"/>
      <c r="I8" s="95"/>
      <c r="J8" s="95"/>
      <c r="K8" s="95"/>
      <c r="L8" s="95"/>
      <c r="M8" s="95"/>
      <c r="N8" s="95"/>
      <c r="O8" s="99"/>
      <c r="P8" s="95"/>
      <c r="Q8" s="95"/>
    </row>
    <row r="9" ht="18.75" customHeight="1" spans="1:17">
      <c r="A9" s="79"/>
      <c r="B9" s="80"/>
      <c r="C9" s="80"/>
      <c r="D9" s="80"/>
      <c r="E9" s="94"/>
      <c r="F9" s="95"/>
      <c r="G9" s="95"/>
      <c r="H9" s="95"/>
      <c r="I9" s="95"/>
      <c r="J9" s="95"/>
      <c r="K9" s="95"/>
      <c r="L9" s="95"/>
      <c r="M9" s="95"/>
      <c r="N9" s="95"/>
      <c r="O9" s="99"/>
      <c r="P9" s="95"/>
      <c r="Q9" s="95"/>
    </row>
    <row r="10" ht="18.75" customHeight="1" spans="1:17">
      <c r="A10" s="82" t="s">
        <v>55</v>
      </c>
      <c r="B10" s="26"/>
      <c r="C10" s="26"/>
      <c r="D10" s="26"/>
      <c r="E10" s="26"/>
      <c r="F10" s="95"/>
      <c r="G10" s="95"/>
      <c r="H10" s="95"/>
      <c r="I10" s="95"/>
      <c r="J10" s="95"/>
      <c r="K10" s="95"/>
      <c r="L10" s="95"/>
      <c r="M10" s="95"/>
      <c r="N10" s="95"/>
      <c r="O10" s="99"/>
      <c r="P10" s="95"/>
      <c r="Q10" s="95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topLeftCell="B1" workbookViewId="0">
      <selection activeCell="A10" sqref="A10:C10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4"/>
      <c r="B1" s="64"/>
      <c r="C1" s="65"/>
      <c r="D1" s="64"/>
      <c r="E1" s="64"/>
      <c r="F1" s="64"/>
      <c r="G1" s="64"/>
      <c r="H1" s="66"/>
      <c r="I1" s="59"/>
      <c r="J1" s="59"/>
      <c r="K1" s="59"/>
      <c r="L1" s="33"/>
      <c r="M1" s="84"/>
      <c r="N1" s="85" t="s">
        <v>450</v>
      </c>
    </row>
    <row r="2" ht="34.5" customHeight="1" spans="1:14">
      <c r="A2" s="35" t="str">
        <f>"2025"&amp;"年部门政府购买服务预算表"</f>
        <v>2025年部门政府购买服务预算表</v>
      </c>
      <c r="B2" s="67"/>
      <c r="C2" s="68"/>
      <c r="D2" s="67"/>
      <c r="E2" s="67"/>
      <c r="F2" s="67"/>
      <c r="G2" s="67"/>
      <c r="H2" s="69"/>
      <c r="I2" s="67"/>
      <c r="J2" s="67"/>
      <c r="K2" s="67"/>
      <c r="L2" s="68"/>
      <c r="M2" s="69"/>
      <c r="N2" s="67"/>
    </row>
    <row r="3" ht="18.75" customHeight="1" spans="1:14">
      <c r="A3" s="56" t="str">
        <f>"单位名称："&amp;"耿马傣族佤族自治县孟定农场社区管理委员会"</f>
        <v>单位名称：耿马傣族佤族自治县孟定农场社区管理委员会</v>
      </c>
      <c r="B3" s="57"/>
      <c r="C3" s="70"/>
      <c r="D3" s="57"/>
      <c r="E3" s="57"/>
      <c r="F3" s="57"/>
      <c r="G3" s="57"/>
      <c r="H3" s="66"/>
      <c r="I3" s="59"/>
      <c r="J3" s="59"/>
      <c r="K3" s="59"/>
      <c r="L3" s="86"/>
      <c r="M3" s="87"/>
      <c r="N3" s="85" t="s">
        <v>201</v>
      </c>
    </row>
    <row r="4" ht="18.75" customHeight="1" spans="1:14">
      <c r="A4" s="10" t="s">
        <v>441</v>
      </c>
      <c r="B4" s="71" t="s">
        <v>451</v>
      </c>
      <c r="C4" s="72" t="s">
        <v>452</v>
      </c>
      <c r="D4" s="40" t="s">
        <v>219</v>
      </c>
      <c r="E4" s="40"/>
      <c r="F4" s="40"/>
      <c r="G4" s="40"/>
      <c r="H4" s="73"/>
      <c r="I4" s="40"/>
      <c r="J4" s="40"/>
      <c r="K4" s="40"/>
      <c r="L4" s="88"/>
      <c r="M4" s="73"/>
      <c r="N4" s="41"/>
    </row>
    <row r="5" ht="18.75" customHeight="1" spans="1:14">
      <c r="A5" s="15"/>
      <c r="B5" s="74"/>
      <c r="C5" s="75"/>
      <c r="D5" s="74" t="s">
        <v>55</v>
      </c>
      <c r="E5" s="74" t="s">
        <v>58</v>
      </c>
      <c r="F5" s="74" t="s">
        <v>453</v>
      </c>
      <c r="G5" s="74" t="s">
        <v>448</v>
      </c>
      <c r="H5" s="75" t="s">
        <v>449</v>
      </c>
      <c r="I5" s="89" t="s">
        <v>77</v>
      </c>
      <c r="J5" s="89"/>
      <c r="K5" s="89"/>
      <c r="L5" s="90"/>
      <c r="M5" s="91"/>
      <c r="N5" s="76"/>
    </row>
    <row r="6" ht="27" customHeight="1" spans="1:14">
      <c r="A6" s="17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227</v>
      </c>
      <c r="L6" s="92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55</v>
      </c>
      <c r="B10" s="26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6"/>
  <sheetViews>
    <sheetView showZeros="0" workbookViewId="0">
      <selection activeCell="F34" sqref="F34"/>
    </sheetView>
  </sheetViews>
  <sheetFormatPr defaultColWidth="9.14285714285714" defaultRowHeight="14.25" customHeight="1" outlineLevelRow="5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4"/>
      <c r="H1" s="33" t="s">
        <v>454</v>
      </c>
    </row>
    <row r="2" ht="27.75" customHeight="1" spans="1:8">
      <c r="A2" s="55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6" t="str">
        <f>"单位名称："&amp;"耿马傣族佤族自治县孟定农场社区管理委员会"</f>
        <v>单位名称：耿马傣族佤族自治县孟定农场社区管理委员会</v>
      </c>
      <c r="B3" s="57"/>
      <c r="C3" s="57"/>
      <c r="D3" s="58"/>
      <c r="E3" s="59"/>
      <c r="F3" s="59"/>
      <c r="G3" s="59"/>
      <c r="H3" s="33" t="s">
        <v>201</v>
      </c>
    </row>
    <row r="4" ht="18.75" customHeight="1" spans="1:8">
      <c r="A4" s="27" t="s">
        <v>455</v>
      </c>
      <c r="B4" s="11" t="s">
        <v>219</v>
      </c>
      <c r="C4" s="12"/>
      <c r="D4" s="12"/>
      <c r="E4" s="11" t="s">
        <v>456</v>
      </c>
      <c r="F4" s="12"/>
      <c r="G4" s="12"/>
      <c r="H4" s="13"/>
    </row>
    <row r="5" ht="18.75" customHeight="1" spans="1:8">
      <c r="A5" s="29"/>
      <c r="B5" s="28" t="s">
        <v>55</v>
      </c>
      <c r="C5" s="10" t="s">
        <v>58</v>
      </c>
      <c r="D5" s="60" t="s">
        <v>453</v>
      </c>
      <c r="E5" s="61" t="s">
        <v>457</v>
      </c>
      <c r="F5" s="61" t="s">
        <v>457</v>
      </c>
      <c r="G5" s="61" t="s">
        <v>457</v>
      </c>
      <c r="H5" s="62" t="s">
        <v>457</v>
      </c>
    </row>
    <row r="6" ht="18.75" customHeight="1" spans="1:8">
      <c r="A6" s="61">
        <v>1</v>
      </c>
      <c r="B6" s="61">
        <v>2</v>
      </c>
      <c r="C6" s="61">
        <v>3</v>
      </c>
      <c r="D6" s="63">
        <v>4</v>
      </c>
      <c r="E6" s="61">
        <v>5</v>
      </c>
      <c r="F6" s="61">
        <v>6</v>
      </c>
      <c r="G6" s="61">
        <v>7</v>
      </c>
      <c r="H6" s="61">
        <v>8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"/>
  <sheetViews>
    <sheetView showZeros="0" workbookViewId="0">
      <selection activeCell="C10" sqref="C10"/>
    </sheetView>
  </sheetViews>
  <sheetFormatPr defaultColWidth="9.14285714285714" defaultRowHeight="12" customHeight="1" outlineLevelRow="4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3" t="s">
        <v>458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9"/>
      <c r="G2" s="5"/>
      <c r="H2" s="49"/>
      <c r="I2" s="49"/>
      <c r="J2" s="5"/>
    </row>
    <row r="3" ht="18.75" customHeight="1" spans="1:8">
      <c r="A3" s="50" t="str">
        <f>"单位名称："&amp;"耿马傣族佤族自治县孟定农场社区管理委员会"</f>
        <v>单位名称：耿马傣族佤族自治县孟定农场社区管理委员会</v>
      </c>
      <c r="B3" s="51"/>
      <c r="C3" s="51"/>
      <c r="D3" s="51"/>
      <c r="E3" s="51"/>
      <c r="F3" s="52"/>
      <c r="G3" s="51"/>
      <c r="H3" s="52"/>
    </row>
    <row r="4" ht="18.75" customHeight="1" spans="1:10">
      <c r="A4" s="42" t="s">
        <v>383</v>
      </c>
      <c r="B4" s="42" t="s">
        <v>384</v>
      </c>
      <c r="C4" s="42" t="s">
        <v>385</v>
      </c>
      <c r="D4" s="42" t="s">
        <v>386</v>
      </c>
      <c r="E4" s="42" t="s">
        <v>387</v>
      </c>
      <c r="F4" s="53" t="s">
        <v>388</v>
      </c>
      <c r="G4" s="42" t="s">
        <v>389</v>
      </c>
      <c r="H4" s="53" t="s">
        <v>390</v>
      </c>
      <c r="I4" s="53" t="s">
        <v>391</v>
      </c>
      <c r="J4" s="42" t="s">
        <v>392</v>
      </c>
    </row>
    <row r="5" ht="18.75" customHeight="1" spans="1:10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53">
        <v>6</v>
      </c>
      <c r="G5" s="42">
        <v>7</v>
      </c>
      <c r="H5" s="53">
        <v>8</v>
      </c>
      <c r="I5" s="53">
        <v>9</v>
      </c>
      <c r="J5" s="42">
        <v>10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C10" sqref="C10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4" t="s">
        <v>459</v>
      </c>
    </row>
    <row r="2" ht="34.5" customHeight="1" spans="1:8">
      <c r="A2" s="35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6" t="str">
        <f>"单位名称："&amp;"耿马傣族佤族自治县孟定农场社区管理委员会"</f>
        <v>单位名称：耿马傣族佤族自治县孟定农场社区管理委员会</v>
      </c>
      <c r="B3" s="7"/>
      <c r="C3" s="37"/>
      <c r="H3" s="38" t="s">
        <v>201</v>
      </c>
    </row>
    <row r="4" ht="18.75" customHeight="1" spans="1:8">
      <c r="A4" s="10" t="s">
        <v>212</v>
      </c>
      <c r="B4" s="10" t="s">
        <v>460</v>
      </c>
      <c r="C4" s="10" t="s">
        <v>461</v>
      </c>
      <c r="D4" s="10" t="s">
        <v>462</v>
      </c>
      <c r="E4" s="10" t="s">
        <v>463</v>
      </c>
      <c r="F4" s="39" t="s">
        <v>464</v>
      </c>
      <c r="G4" s="40"/>
      <c r="H4" s="41"/>
    </row>
    <row r="5" ht="18.75" customHeight="1" spans="1:8">
      <c r="A5" s="17"/>
      <c r="B5" s="17"/>
      <c r="C5" s="17"/>
      <c r="D5" s="17"/>
      <c r="E5" s="17"/>
      <c r="F5" s="42" t="s">
        <v>445</v>
      </c>
      <c r="G5" s="42" t="s">
        <v>465</v>
      </c>
      <c r="H5" s="42" t="s">
        <v>466</v>
      </c>
    </row>
    <row r="6" ht="18.75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4">
        <v>7</v>
      </c>
      <c r="H6" s="43">
        <v>8</v>
      </c>
    </row>
    <row r="7" ht="18.75" customHeight="1" spans="1:8">
      <c r="A7" s="45"/>
      <c r="B7" s="45"/>
      <c r="C7" s="45"/>
      <c r="D7" s="45"/>
      <c r="E7" s="45"/>
      <c r="F7" s="46"/>
      <c r="G7" s="23"/>
      <c r="H7" s="23"/>
    </row>
    <row r="8" ht="18.75" customHeight="1" spans="1:8">
      <c r="A8" s="47" t="s">
        <v>55</v>
      </c>
      <c r="B8" s="48"/>
      <c r="C8" s="48"/>
      <c r="D8" s="48"/>
      <c r="E8" s="48"/>
      <c r="F8" s="46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:G10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3" t="s">
        <v>467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"单位名称："&amp;"耿马傣族佤族自治县孟定农场社区管理委员会"</f>
        <v>单位名称：耿马傣族佤族自治县孟定农场社区管理委员会</v>
      </c>
      <c r="B3" s="7"/>
      <c r="C3" s="7"/>
      <c r="D3" s="7"/>
      <c r="E3" s="7"/>
      <c r="F3" s="7"/>
      <c r="G3" s="7"/>
      <c r="H3" s="8"/>
      <c r="I3" s="8"/>
      <c r="J3" s="8"/>
      <c r="K3" s="3" t="s">
        <v>201</v>
      </c>
    </row>
    <row r="4" ht="18.75" customHeight="1" spans="1:11">
      <c r="A4" s="9" t="s">
        <v>367</v>
      </c>
      <c r="B4" s="9" t="s">
        <v>214</v>
      </c>
      <c r="C4" s="9" t="s">
        <v>368</v>
      </c>
      <c r="D4" s="10" t="s">
        <v>215</v>
      </c>
      <c r="E4" s="10" t="s">
        <v>216</v>
      </c>
      <c r="F4" s="10" t="s">
        <v>369</v>
      </c>
      <c r="G4" s="10" t="s">
        <v>370</v>
      </c>
      <c r="H4" s="27" t="s">
        <v>55</v>
      </c>
      <c r="I4" s="11" t="s">
        <v>468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58</v>
      </c>
      <c r="J5" s="10" t="s">
        <v>59</v>
      </c>
      <c r="K5" s="10" t="s">
        <v>60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57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31"/>
      <c r="I8" s="31"/>
      <c r="J8" s="31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2" t="s">
        <v>55</v>
      </c>
      <c r="B10" s="32"/>
      <c r="C10" s="32"/>
      <c r="D10" s="32"/>
      <c r="E10" s="32"/>
      <c r="F10" s="32"/>
      <c r="G10" s="32"/>
      <c r="H10" s="31"/>
      <c r="I10" s="31"/>
      <c r="J10" s="31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Zeros="0" workbookViewId="0">
      <selection activeCell="C10" sqref="C1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469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"单位名称："&amp;"耿马傣族佤族自治县孟定农场社区管理委员会"</f>
        <v>单位名称：耿马傣族佤族自治县孟定农场社区管理委员会</v>
      </c>
      <c r="B3" s="7"/>
      <c r="C3" s="7"/>
      <c r="D3" s="7"/>
      <c r="E3" s="8"/>
      <c r="F3" s="8"/>
      <c r="G3" s="3" t="s">
        <v>201</v>
      </c>
    </row>
    <row r="4" ht="18.75" customHeight="1" spans="1:7">
      <c r="A4" s="9" t="s">
        <v>368</v>
      </c>
      <c r="B4" s="9" t="s">
        <v>367</v>
      </c>
      <c r="C4" s="9" t="s">
        <v>214</v>
      </c>
      <c r="D4" s="10" t="s">
        <v>470</v>
      </c>
      <c r="E4" s="11" t="s">
        <v>58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57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70</v>
      </c>
      <c r="B8" s="21"/>
      <c r="C8" s="21"/>
      <c r="D8" s="22"/>
      <c r="E8" s="23">
        <v>2774000</v>
      </c>
      <c r="F8" s="23"/>
      <c r="G8" s="23"/>
    </row>
    <row r="9" ht="18.75" customHeight="1" spans="1:7">
      <c r="A9" s="24" t="s">
        <v>70</v>
      </c>
      <c r="B9" s="20"/>
      <c r="C9" s="20"/>
      <c r="D9" s="22"/>
      <c r="E9" s="23">
        <v>2774000</v>
      </c>
      <c r="F9" s="23"/>
      <c r="G9" s="23"/>
    </row>
    <row r="10" ht="18.75" customHeight="1" spans="1:7">
      <c r="A10" s="25"/>
      <c r="B10" s="20" t="s">
        <v>471</v>
      </c>
      <c r="C10" s="20" t="s">
        <v>376</v>
      </c>
      <c r="D10" s="22" t="s">
        <v>472</v>
      </c>
      <c r="E10" s="23">
        <v>2590000</v>
      </c>
      <c r="F10" s="23"/>
      <c r="G10" s="23"/>
    </row>
    <row r="11" ht="18.75" customHeight="1" spans="1:7">
      <c r="A11" s="25"/>
      <c r="B11" s="20" t="s">
        <v>471</v>
      </c>
      <c r="C11" s="20" t="s">
        <v>380</v>
      </c>
      <c r="D11" s="22" t="s">
        <v>472</v>
      </c>
      <c r="E11" s="23">
        <v>150000</v>
      </c>
      <c r="F11" s="23"/>
      <c r="G11" s="23"/>
    </row>
    <row r="12" ht="18.75" customHeight="1" spans="1:7">
      <c r="A12" s="25"/>
      <c r="B12" s="20" t="s">
        <v>471</v>
      </c>
      <c r="C12" s="20" t="s">
        <v>373</v>
      </c>
      <c r="D12" s="22" t="s">
        <v>472</v>
      </c>
      <c r="E12" s="23">
        <v>34000</v>
      </c>
      <c r="F12" s="23"/>
      <c r="G12" s="23"/>
    </row>
    <row r="13" ht="18.75" customHeight="1" spans="1:7">
      <c r="A13" s="22" t="s">
        <v>55</v>
      </c>
      <c r="B13" s="26"/>
      <c r="C13" s="26"/>
      <c r="D13" s="26"/>
      <c r="E13" s="23">
        <v>2774000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金海兰</cp:lastModifiedBy>
  <dcterms:created xsi:type="dcterms:W3CDTF">2025-01-24T06:13:00Z</dcterms:created>
  <dcterms:modified xsi:type="dcterms:W3CDTF">2025-02-08T08:02:15Z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B90710D9BBFB45928FC110641D59D46C_13</vt:lpwstr>
  </property>
  <property fmtid="{D5CDD505-2E9C-101B-9397-08002B2CF9AE}" pid="3" name="KSOProductBuildVer">
    <vt:lpwstr>2052-12.1.0.18276</vt:lpwstr>
  </property>
</Properties>
</file>