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<sst xmlns="http://schemas.openxmlformats.org/spreadsheetml/2006/main" count="1303" uniqueCount="477">
  <si>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</si>
  <si>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</si>
  <si>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</si>
  <si>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</si>
  <si>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</si>
  <si>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</si>
  <si>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</si>
  <si>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</si>
  <si>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</si>
  <si>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</si>
  <si>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</si>
  <si>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</si>
  <si>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</si>
  <si>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</si>
  <si>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</si>
  <si>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</si>
  <si>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</si>
  <si>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</si>
  <si>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</si>
  <si>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</si>
  <si>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</si>
  <si>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</si>
  <si>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</si>
  <si>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</si>
  <si>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</si>
  <si>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</si>
  <si>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</si>
  <si>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</si>
  <si>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</si>
  <si>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</si>
  <si>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</si>
  <si>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</si>
  <si>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</si>
  <si>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</si>
  <si>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</si>
  <si>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</si>
  <si>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</si>
  <si>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</si>
  <si>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</si>
  <si>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</si>
  <si>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</si>
  <si>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</si>
  <si>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</si>
  <si>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</si>
  <si>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</si>
  <si>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</si>
  <si>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</si>
  <si>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</si>
  <si>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</si>
  <si>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</si>
  <si>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</si>
  <si>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</si>
  <si>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</si>
  <si>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</si>
  <si>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</si>
  <si>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</si>
  <si>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</si>
  <si>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</si>
  <si>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</si>
  <si>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</si>
  <si>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</si>
  <si>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</si>
  <si>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</si>
  <si>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</si>
  <si>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</si>
  <si>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</si>
  <si>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</si>
  <si>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</si>
  <si>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</si>
  <si>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129001</t>
  </si>
  <si>
    <t>耿马傣族佤族自治县文化和旅游局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</si>
  <si>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</si>
  <si>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</si>
  <si>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</si>
  <si>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</si>
  <si>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</si>
  <si>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</si>
  <si>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</si>
  <si>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</si>
  <si>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</si>
  <si>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</si>
  <si>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</si>
  <si>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</si>
  <si>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207</t>
  </si>
  <si>
    <t>文化旅游体育与传媒支出</t>
  </si>
  <si>
    <t>208</t>
  </si>
  <si>
    <t>社会保障和就业支出</t>
  </si>
  <si>
    <t>210</t>
  </si>
  <si>
    <t>卫生健康支出</t>
  </si>
  <si>
    <t>221</t>
  </si>
  <si>
    <t>住房保障支出</t>
  </si>
  <si>
    <t>229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</si>
  <si>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</si>
  <si>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</si>
  <si>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</si>
  <si>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</si>
  <si>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</si>
  <si>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</si>
  <si>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</si>
  <si>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</si>
  <si>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</si>
  <si>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</si>
  <si>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</si>
  <si>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</si>
  <si>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</si>
  <si>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</si>
  <si>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</si>
  <si>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</si>
  <si>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</si>
  <si>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</si>
  <si>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</si>
  <si>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</si>
  <si>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</si>
  <si>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</si>
  <si>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</si>
  <si>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</si>
  <si>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</si>
  <si>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</si>
  <si>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</si>
  <si>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</si>
  <si>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</si>
  <si>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</si>
  <si>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</si>
  <si>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</si>
  <si>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</si>
  <si>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</si>
  <si>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</si>
  <si>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</si>
  <si>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</si>
  <si>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</si>
  <si>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</si>
  <si>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</si>
  <si>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</si>
  <si>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</si>
  <si>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</si>
  <si>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</si>
  <si>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</si>
  <si>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</si>
  <si>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</si>
  <si>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20701</t>
  </si>
  <si>
    <t>文化和旅游</t>
  </si>
  <si>
    <t>2070101</t>
  </si>
  <si>
    <t>行政运行</t>
  </si>
  <si>
    <t>2070107</t>
  </si>
  <si>
    <t>艺术表演团体</t>
  </si>
  <si>
    <t>2070109</t>
  </si>
  <si>
    <t>群众文化</t>
  </si>
  <si>
    <t>2070111</t>
  </si>
  <si>
    <t>文化创作与保护</t>
  </si>
  <si>
    <t>2070199</t>
  </si>
  <si>
    <t>其他文化和旅游支出</t>
  </si>
  <si>
    <t>20702</t>
  </si>
  <si>
    <t>文物</t>
  </si>
  <si>
    <t>2070204</t>
  </si>
  <si>
    <t>文物保护</t>
  </si>
  <si>
    <t>20799</t>
  </si>
  <si>
    <t>其他文化旅游体育与传媒支出</t>
  </si>
  <si>
    <t>2079999</t>
  </si>
  <si>
    <t>20805</t>
  </si>
  <si>
    <t>行政事业单位养老支出</t>
  </si>
  <si>
    <t>2080502</t>
  </si>
  <si>
    <t>事业单位离退休</t>
  </si>
  <si>
    <t>2080505</t>
  </si>
  <si>
    <t>机关事业单位基本养老保险缴费支出</t>
  </si>
  <si>
    <t>20808</t>
  </si>
  <si>
    <t>抚恤</t>
  </si>
  <si>
    <t>2080801</t>
  </si>
  <si>
    <t>死亡抚恤</t>
  </si>
  <si>
    <t>21011</t>
  </si>
  <si>
    <t>行政事业单位医疗</t>
  </si>
  <si>
    <t>2101101</t>
  </si>
  <si>
    <t>行政单位医疗</t>
  </si>
  <si>
    <t>2101102</t>
  </si>
  <si>
    <t>事业单位医疗</t>
  </si>
  <si>
    <t>2101199</t>
  </si>
  <si>
    <t>其他行政事业单位医疗支出</t>
  </si>
  <si>
    <t>22102</t>
  </si>
  <si>
    <t>住房改革支出</t>
  </si>
  <si>
    <t>2210201</t>
  </si>
  <si>
    <t>住房公积金</t>
  </si>
  <si>
    <t>预算03表</t>
  </si>
  <si>
    <t>一般公共预算“三公”经费支出预算表</t>
  </si>
  <si>
    <t>单位：元</t>
  </si>
  <si>
    <t>“三公”经费上年合计</t>
  </si>
  <si>
    <t>“三公”经费当年合计</t>
  </si>
  <si>
    <t>因公出国（境）费</t>
  </si>
  <si>
    <t>公务用车购置及运行费</t>
  </si>
  <si>
    <t>公务接待费</t>
  </si>
  <si>
    <t>上年数</t>
  </si>
  <si>
    <t>当年数</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</si>
  <si>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</si>
  <si>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</si>
  <si>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</si>
  <si>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</si>
  <si>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</si>
  <si>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</si>
  <si>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</si>
  <si>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</si>
  <si>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</si>
  <si>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</si>
  <si>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</si>
  <si>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</si>
  <si>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</si>
  <si>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</si>
  <si>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</si>
  <si>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</si>
  <si>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</si>
  <si>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</si>
  <si>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</si>
  <si>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</si>
  <si>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530926210000000001396</t>
  </si>
  <si>
    <t>行政人员工资支出</t>
  </si>
  <si>
    <t>30101</t>
  </si>
  <si>
    <t>基本工资</t>
  </si>
  <si>
    <t>530926210000000001397</t>
  </si>
  <si>
    <t>事业人员工资支出</t>
  </si>
  <si>
    <t>30102</t>
  </si>
  <si>
    <t>津贴补贴</t>
  </si>
  <si>
    <t>30103</t>
  </si>
  <si>
    <t>奖金</t>
  </si>
  <si>
    <t>530926231100001395310</t>
  </si>
  <si>
    <t>行政人员绩效考核奖励（2017年提高部分）</t>
  </si>
  <si>
    <t>530926231100001395298</t>
  </si>
  <si>
    <t>奖励性绩效工资</t>
  </si>
  <si>
    <t>30107</t>
  </si>
  <si>
    <t>绩效工资</t>
  </si>
  <si>
    <t>530926231100001395299</t>
  </si>
  <si>
    <t>事业人员绩效工资（2017年提高部分）</t>
  </si>
  <si>
    <t>530926231100001395311</t>
  </si>
  <si>
    <t>基础性绩效工资</t>
  </si>
  <si>
    <t>530926210000000001398</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</si>
  <si>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</si>
  <si>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</si>
  <si>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</si>
  <si>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</si>
  <si>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</si>
  <si>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</si>
  <si>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</si>
  <si>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</si>
  <si>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</si>
  <si>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</si>
  <si>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</si>
  <si>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</si>
  <si>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</si>
  <si>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</si>
  <si>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</si>
  <si>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530926210000000001399</t>
  </si>
  <si>
    <t>30113</t>
  </si>
  <si>
    <t>530926210000000001406</t>
  </si>
  <si>
    <t>一般公用经费</t>
  </si>
  <si>
    <t>30201</t>
  </si>
  <si>
    <t>办公费</t>
  </si>
  <si>
    <t>30205</t>
  </si>
  <si>
    <t>水费</t>
  </si>
  <si>
    <t>30206</t>
  </si>
  <si>
    <t>电费</t>
  </si>
  <si>
    <t>30207</t>
  </si>
  <si>
    <t>邮电费</t>
  </si>
  <si>
    <t>30211</t>
  </si>
  <si>
    <t>差旅费</t>
  </si>
  <si>
    <t>530926241100002347029</t>
  </si>
  <si>
    <t>公务接待费（公用经费）</t>
  </si>
  <si>
    <t>30217</t>
  </si>
  <si>
    <t>530926210000000001405</t>
  </si>
  <si>
    <t>工会经费</t>
  </si>
  <si>
    <t>30228</t>
  </si>
  <si>
    <t>530926210000000001402</t>
  </si>
  <si>
    <t>公务用车运行维护费</t>
  </si>
  <si>
    <t>30231</t>
  </si>
  <si>
    <t>530926210000000001403</t>
  </si>
  <si>
    <t>行政人员公务交通补贴</t>
  </si>
  <si>
    <t>30239</t>
  </si>
  <si>
    <t>其他交通费用</t>
  </si>
  <si>
    <t>530926251100003800579</t>
  </si>
  <si>
    <t>残疾人就业保障金</t>
  </si>
  <si>
    <t>30299</t>
  </si>
  <si>
    <t>其他商品和服务支出</t>
  </si>
  <si>
    <t>530926210000000001400</t>
  </si>
  <si>
    <t>离退休费</t>
  </si>
  <si>
    <t>30302</t>
  </si>
  <si>
    <t>退休费</t>
  </si>
  <si>
    <t>530926231100001395301</t>
  </si>
  <si>
    <t>公益性岗位住房公积金</t>
  </si>
  <si>
    <t>30305</t>
  </si>
  <si>
    <t>生活补助</t>
  </si>
  <si>
    <t>530926231100001395302</t>
  </si>
  <si>
    <t>机关事业单位职工遗属生活补助</t>
  </si>
  <si>
    <t>30307</t>
  </si>
  <si>
    <t>医疗费补助</t>
  </si>
  <si>
    <t>530926251100003879529</t>
  </si>
  <si>
    <t>车辆租车经费</t>
  </si>
  <si>
    <t>预算05-1表</t>
  </si>
  <si>
    <t>项目分类</t>
  </si>
  <si>
    <t>项目单位</t>
  </si>
  <si>
    <t>经济科目编码</t>
  </si>
  <si>
    <t>经济科目名称</t>
  </si>
  <si>
    <t>本年拨款</t>
  </si>
  <si>
    <t>其中：本次下达</t>
  </si>
  <si>
    <t>2025年春节慰问经费</t>
  </si>
  <si>
    <t>事业发展类</t>
  </si>
  <si>
    <t>530926251100004068818</t>
  </si>
  <si>
    <t>春节文化系列活动经费</t>
  </si>
  <si>
    <t>530926241100002384212</t>
  </si>
  <si>
    <t>30218</t>
  </si>
  <si>
    <t>专用材料费</t>
  </si>
  <si>
    <t>第四次全国文物普查工作经费</t>
  </si>
  <si>
    <t>530926241100003165802</t>
  </si>
  <si>
    <t>耿马县民族文化工作队文艺演出团队发展专项资金</t>
  </si>
  <si>
    <t>530926231100001533731</t>
  </si>
  <si>
    <t>联合工作经费</t>
  </si>
  <si>
    <t>530926251100004063088</t>
  </si>
  <si>
    <t>2299999</t>
  </si>
  <si>
    <t>美丽县城改造项目资金</t>
  </si>
  <si>
    <t>530926251100004020111</t>
  </si>
  <si>
    <t>人才招引三年行动计划樊宇玢安家费补助资金</t>
  </si>
  <si>
    <t>530926251100003832865</t>
  </si>
  <si>
    <t>文物保护及消防安全专项经费</t>
  </si>
  <si>
    <t>530926231100001626713</t>
  </si>
  <si>
    <t>30213</t>
  </si>
  <si>
    <t>维修（护）费</t>
  </si>
  <si>
    <t>县级非物质文化遗产传承人补助经费</t>
  </si>
  <si>
    <t>530926231100001533882</t>
  </si>
  <si>
    <t>预算05-2表</t>
  </si>
  <si>
    <t>单位名称、项目名称</t>
  </si>
  <si>
    <t>项目年度绩效目标</t>
  </si>
  <si>
    <t>一级指标</t>
  </si>
  <si>
    <t>二级指标</t>
  </si>
  <si>
    <t>三级指标</t>
  </si>
  <si>
    <t>指标性质</t>
  </si>
  <si>
    <t>指标值</t>
  </si>
  <si>
    <t>度量单位</t>
  </si>
  <si>
    <t>指标属性</t>
  </si>
  <si>
    <t>指标内容</t>
  </si>
  <si>
    <t>对已创建的6个A级旅游景区实施提升建设，完善服务设施功能，提升服务质量，保障各类服务设施安全和使用。</t>
  </si>
  <si>
    <t>产出指标</t>
  </si>
  <si>
    <t>数量指标</t>
  </si>
  <si>
    <t>提升改造景区个数</t>
  </si>
  <si>
    <t>=</t>
  </si>
  <si>
    <t>个</t>
  </si>
  <si>
    <t>定量指标</t>
  </si>
  <si>
    <t>反映提升改造景区个数。</t>
  </si>
  <si>
    <t>景区标识牌制作个数</t>
  </si>
  <si>
    <t>&gt;=</t>
  </si>
  <si>
    <t>100</t>
  </si>
  <si>
    <t>块</t>
  </si>
  <si>
    <t>反映补助政策的宣传力度情况。即通过门户网站、报刊、通信、电视、户外广告等对补助政策进行宣传的次数。</t>
  </si>
  <si>
    <t>质量指标</t>
  </si>
  <si>
    <t>提升改造景区准确率</t>
  </si>
  <si>
    <t>%</t>
  </si>
  <si>
    <t>反映获补助对象认定的准确性情况。
获补对象准确率=抽检符合标准的补助对象数/抽检实际补助对象数*100%</t>
  </si>
  <si>
    <t>景区提升改造完成率</t>
  </si>
  <si>
    <t xml:space="preserve">反映景区提升改造完成率
</t>
  </si>
  <si>
    <t>时效指标</t>
  </si>
  <si>
    <t>景区提升改造及时率</t>
  </si>
  <si>
    <t>6月30日前</t>
  </si>
  <si>
    <t>反映景区提升改造及时率</t>
  </si>
  <si>
    <t>效益指标</t>
  </si>
  <si>
    <t>社会效益</t>
  </si>
  <si>
    <t>政策知晓率</t>
  </si>
  <si>
    <t>95</t>
  </si>
  <si>
    <t>反映补助政策的宣传效果情况。
政策知晓率=调查中补助政策知晓人数/调查总人数*100%</t>
  </si>
  <si>
    <t>满意度指标</t>
  </si>
  <si>
    <t>服务对象满意度</t>
  </si>
  <si>
    <t>受益对象满意度</t>
  </si>
  <si>
    <t>反映获补助受益对象的满意程度。</t>
  </si>
  <si>
    <t>一是请第三方对县级以上不可移动文物30个点进行保护范围和建设控制地带的划定，这是《中华人民共和国文物保护法》对文物保护工作的硬性要求，划定后可有效保护文物，同时合并和自然资源局国土空间规划“一张图”进行管理。二是完成全县2点的文物消防安全设施建设，主要用于洞景佛寺、芒抗佛寺两个文物点的消防水池和管网建设。三是完成我县全国第四次文物普查工作；最终达到预防火灾发生，消除文物安全隐患，保护文物安全。</t>
  </si>
  <si>
    <t>白蚁整治文物点数量</t>
  </si>
  <si>
    <t>临文物发【2023】6号</t>
  </si>
  <si>
    <t>漏雨坍塌文物点数量</t>
  </si>
  <si>
    <t>安全事故发生率</t>
  </si>
  <si>
    <t>0</t>
  </si>
  <si>
    <t>定性指标</t>
  </si>
  <si>
    <t>反映工程实施期间的安全目标。</t>
  </si>
  <si>
    <t>竣工验收合格率</t>
  </si>
  <si>
    <t>98</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</si>
  <si>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</si>
  <si>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</si>
  <si>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</si>
  <si>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</si>
  <si>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96</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</si>
  <si>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</si>
  <si>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</si>
  <si>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</si>
  <si>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举办2场春节联欢晚会，举办4场游园活动，举办2场歌友会、1场环城酷跑活动；举办“群众艺术节”以及村寨民间文化活动等系列活动，营造喜庆欢乐祥和的春节节日氛围，提升全县人民的幸福感和获得感。</t>
  </si>
  <si>
    <t>举办春节系列活动项目数量</t>
  </si>
  <si>
    <t>8</t>
  </si>
  <si>
    <t>项</t>
  </si>
  <si>
    <t>反映举办春节系列活动项目数量情况</t>
  </si>
  <si>
    <t>春节系列活动开展率</t>
  </si>
  <si>
    <t>反映春节系列活动开展率情况</t>
  </si>
  <si>
    <t>活动补助准确率</t>
  </si>
  <si>
    <t>反映活动补助准确率情况</t>
  </si>
  <si>
    <t>春节系列活动完成时限</t>
  </si>
  <si>
    <t>元宵节前</t>
  </si>
  <si>
    <t>月</t>
  </si>
  <si>
    <t>反映春节系列活动完成时限</t>
  </si>
  <si>
    <t>反映群众满意度情况</t>
  </si>
  <si>
    <t>完成第四次文物普查我县56个不可移动文物点的复核和新发现文物（目前有新发现文物线索69条）的调查认定工作，完成定级以后对县级及以上新发现不可移动文物点保护范围和建设控制地带划定；保障普查工作队员田野调查差旅、食宿等费用；保障对古战场等特殊普查点聘请当地向导的劳务费用。</t>
  </si>
  <si>
    <t>文物点调查认定测绘个数</t>
  </si>
  <si>
    <t>40</t>
  </si>
  <si>
    <t>反映获补助人员、企业的数量情况，也适用补贴、资助等形式的补助。</t>
  </si>
  <si>
    <t>普查工作完成率</t>
  </si>
  <si>
    <t>经费使用准确率</t>
  </si>
  <si>
    <t>反映补助准确发放的情况。
补助兑现准确率=补助兑付额/应付额*100%</t>
  </si>
  <si>
    <t>经费使用及时率</t>
  </si>
  <si>
    <t>反映发放单位及时发放补助资金的情况。
发放及时率=在时限内发放资金/应发放资金*100%</t>
  </si>
  <si>
    <t>群众对文物普查工作满意度</t>
  </si>
  <si>
    <t>完成对县级非物质文化遗产代表性传承人46人补助项目实施，不断提高我县非物质文化遗产保护工作成效，促进非物质文化遗产代表性传承人带徒授艺传习活动顺利开展。鼓励县级传承人积极参与我县利用“文化和自然遗产日”、普法宣传日和耿马县每年举办的“泼水节”、“青苗节”等各类传统节庆和民俗活动。</t>
  </si>
  <si>
    <t>获补对象数</t>
  </si>
  <si>
    <t>46</t>
  </si>
  <si>
    <t>人(人次、家)</t>
  </si>
  <si>
    <t>获补对象准确率</t>
  </si>
  <si>
    <t>兑现准确率</t>
  </si>
  <si>
    <t>发放及时率</t>
  </si>
  <si>
    <t>补助获奖节目数</t>
  </si>
  <si>
    <t>反映经费使用及时情况</t>
  </si>
  <si>
    <t>90</t>
  </si>
  <si>
    <t>补助樊宇玢一人安家费</t>
  </si>
  <si>
    <t>1.00</t>
  </si>
  <si>
    <t>完成文艺下乡演出70场次，举办春节、泼水节、青苗节等节庆大型文艺晚会3场次，新创民族文化特色节目剧目2个，保障歌舞团全年37名演职人员工资，确保歌舞团工作正常稳定开展，演员数量能保障演出需求，演员个人利益得到保障，民族文化得以保护传承。</t>
  </si>
  <si>
    <t>举办三下乡文艺演出的场次</t>
  </si>
  <si>
    <t>70</t>
  </si>
  <si>
    <t>场</t>
  </si>
  <si>
    <t>反映举办三下乡文艺演出的场次情况</t>
  </si>
  <si>
    <t>举办节庆大型文艺晚会数量</t>
  </si>
  <si>
    <t>反映举办节庆大型文艺晚会数量情况</t>
  </si>
  <si>
    <t>新创民族文化特色节目剧目个数</t>
  </si>
  <si>
    <t>反映新创民族文化特色节目剧目个数情况</t>
  </si>
  <si>
    <t>活动举办完成率</t>
  </si>
  <si>
    <t>反映活动举办完成率情况</t>
  </si>
  <si>
    <t>资金使用及时率</t>
  </si>
  <si>
    <t>每月20日前</t>
  </si>
  <si>
    <t>经济效益</t>
  </si>
  <si>
    <t>拉动旅游经济收入增加率</t>
  </si>
  <si>
    <t>15</t>
  </si>
  <si>
    <t>反映拉动旅游经济收入增加率情况</t>
  </si>
  <si>
    <t>反映服务对象满意度情况</t>
  </si>
  <si>
    <t>发2025年春节慰问经费</t>
  </si>
  <si>
    <t>31</t>
  </si>
  <si>
    <t>预算06表</t>
  </si>
  <si>
    <t>政府性基金预算支出预算表</t>
  </si>
  <si>
    <t>单位名称：全部</t>
  </si>
  <si>
    <t>本年政府性基金预算支出</t>
  </si>
  <si>
    <t>说明：此表无数据。</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</si>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</sst>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8">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22"/>
      <name val="华文中宋"/>
      <charset val="134"/>
    </font>
    <font>
      <sz val="18"/>
      <name val="华文中宋"/>
      <charset val="134"/>
    </font>
    <font>
      <sz val="12"/>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4" borderId="17" applyNumberFormat="0" applyAlignment="0" applyProtection="0">
      <alignment vertical="center"/>
    </xf>
    <xf numFmtId="0" fontId="38" fillId="5" borderId="18" applyNumberFormat="0" applyAlignment="0" applyProtection="0">
      <alignment vertical="center"/>
    </xf>
    <xf numFmtId="0" fontId="39" fillId="5" borderId="17" applyNumberFormat="0" applyAlignment="0" applyProtection="0">
      <alignment vertical="center"/>
    </xf>
    <xf numFmtId="0" fontId="40" fillId="6"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4">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176" fontId="7" fillId="0" borderId="7" xfId="0" applyNumberFormat="1" applyFont="1" applyBorder="1" applyAlignment="1">
      <alignment horizontal="right" vertical="center"/>
      <protection locked="0"/>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4" fontId="4" fillId="0" borderId="11" xfId="0" applyNumberFormat="1" applyFont="1" applyBorder="1" applyAlignment="1">
      <alignment horizontal="right" vertical="center"/>
      <protection locked="0"/>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0" applyFont="1" applyAlignment="1" applyProtection="1">
      <alignment horizontal="center"/>
    </xf>
    <xf numFmtId="0" fontId="8" fillId="0" borderId="0" xfId="0" applyFont="1" applyAlignment="1" applyProtection="1">
      <alignment horizontal="center" wrapText="1"/>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center" vertical="center" wrapText="1"/>
    </xf>
    <xf numFmtId="0" fontId="7" fillId="0" borderId="0" xfId="0" applyFont="1" applyAlignment="1" applyProtection="1">
      <alignment horizontal="left" vertical="center"/>
    </xf>
    <xf numFmtId="0" fontId="8" fillId="0" borderId="0" xfId="0" applyFont="1" applyAlignment="1" applyProtection="1"/>
    <xf numFmtId="0" fontId="12" fillId="0" borderId="1" xfId="0" applyFont="1" applyBorder="1" applyAlignment="1">
      <alignment horizontal="center" vertical="center" wrapText="1"/>
      <protection locked="0"/>
    </xf>
    <xf numFmtId="0" fontId="12" fillId="0" borderId="4"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xf>
    <xf numFmtId="0" fontId="12" fillId="0" borderId="1"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6"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17" fillId="0" borderId="2" xfId="0" applyFont="1" applyBorder="1" applyAlignment="1">
      <alignment horizontal="center" vertical="center"/>
      <protection locked="0"/>
    </xf>
    <xf numFmtId="0" fontId="6" fillId="0" borderId="2"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right" vertical="center" wrapText="1"/>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0"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6" fontId="21" fillId="0" borderId="7" xfId="51" applyFont="1" applyProtection="1">
      <alignment horizontal="right" vertical="center"/>
      <protection locked="0"/>
    </xf>
    <xf numFmtId="0" fontId="22" fillId="0" borderId="0" xfId="0" applyFont="1" applyProtection="1">
      <alignment vertical="top"/>
    </xf>
    <xf numFmtId="0" fontId="23"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5"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1" fillId="0" borderId="6" xfId="0" applyFont="1" applyBorder="1" applyAlignment="1">
      <alignment horizontal="center" vertical="center"/>
      <protection locked="0"/>
    </xf>
    <xf numFmtId="0" fontId="20"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0" fillId="0" borderId="6" xfId="0" applyFont="1" applyBorder="1" applyAlignment="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14"/>
      <c r="C2" s="214"/>
      <c r="D2" s="214"/>
    </row>
    <row r="3" ht="18.75" customHeight="1" spans="1:4">
      <c r="A3" s="36" t="str">
        <f>"单位名称："&amp;"耿马傣族佤族自治县文化和旅游局"</f>
        <v>单位名称：耿马傣族佤族自治县文化和旅游局</v>
      </c>
      <c r="B3" s="215"/>
      <c r="C3" s="215"/>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82" t="s">
        <v>6</v>
      </c>
      <c r="B7" s="23">
        <v>8994620.73</v>
      </c>
      <c r="C7" s="182" t="s">
        <v>7</v>
      </c>
      <c r="D7" s="23"/>
    </row>
    <row r="8" ht="18.75" customHeight="1" spans="1:4">
      <c r="A8" s="182" t="s">
        <v>8</v>
      </c>
      <c r="B8" s="23"/>
      <c r="C8" s="182" t="s">
        <v>9</v>
      </c>
      <c r="D8" s="23"/>
    </row>
    <row r="9" ht="18.75" customHeight="1" spans="1:4">
      <c r="A9" s="182" t="s">
        <v>10</v>
      </c>
      <c r="B9" s="23"/>
      <c r="C9" s="182" t="s">
        <v>11</v>
      </c>
      <c r="D9" s="23"/>
    </row>
    <row r="10" ht="18.75" customHeight="1" spans="1:4">
      <c r="A10" s="182" t="s">
        <v>12</v>
      </c>
      <c r="B10" s="23"/>
      <c r="C10" s="182" t="s">
        <v>13</v>
      </c>
      <c r="D10" s="23"/>
    </row>
    <row r="11" ht="18.75" customHeight="1" spans="1:4">
      <c r="A11" s="21" t="s">
        <v>14</v>
      </c>
      <c r="B11" s="23">
        <v>300000</v>
      </c>
      <c r="C11" s="216" t="s">
        <v>15</v>
      </c>
      <c r="D11" s="23"/>
    </row>
    <row r="12" ht="18.75" customHeight="1" spans="1:4">
      <c r="A12" s="217" t="s">
        <v>16</v>
      </c>
      <c r="B12" s="23"/>
      <c r="C12" s="218" t="s">
        <v>17</v>
      </c>
      <c r="D12" s="23"/>
    </row>
    <row r="13" ht="18.75" customHeight="1" spans="1:4">
      <c r="A13" s="217" t="s">
        <v>18</v>
      </c>
      <c r="B13" s="23"/>
      <c r="C13" s="218" t="s">
        <v>19</v>
      </c>
      <c r="D13" s="23">
        <v>7016470.56</v>
      </c>
    </row>
    <row r="14" ht="18.75" customHeight="1" spans="1:4">
      <c r="A14" s="217" t="s">
        <v>20</v>
      </c>
      <c r="B14" s="23"/>
      <c r="C14" s="218" t="s">
        <v>21</v>
      </c>
      <c r="D14" s="23">
        <v>1298839.92</v>
      </c>
    </row>
    <row r="15" ht="18.75" customHeight="1" spans="1:4">
      <c r="A15" s="217" t="s">
        <v>22</v>
      </c>
      <c r="B15" s="23"/>
      <c r="C15" s="218" t="s">
        <v>23</v>
      </c>
      <c r="D15" s="23">
        <v>266439.21</v>
      </c>
    </row>
    <row r="16" ht="18.75" customHeight="1" spans="1:4">
      <c r="A16" s="217" t="s">
        <v>24</v>
      </c>
      <c r="B16" s="23">
        <v>300000</v>
      </c>
      <c r="C16" s="217" t="s">
        <v>25</v>
      </c>
      <c r="D16" s="23"/>
    </row>
    <row r="17" ht="18.75" customHeight="1" spans="1:4">
      <c r="A17" s="217" t="s">
        <v>26</v>
      </c>
      <c r="B17" s="23"/>
      <c r="C17" s="217" t="s">
        <v>27</v>
      </c>
      <c r="D17" s="23"/>
    </row>
    <row r="18" ht="18.75" customHeight="1" spans="1:4">
      <c r="A18" s="219" t="s">
        <v>26</v>
      </c>
      <c r="B18" s="23"/>
      <c r="C18" s="218" t="s">
        <v>28</v>
      </c>
      <c r="D18" s="23"/>
    </row>
    <row r="19" ht="18.75" customHeight="1" spans="1:4">
      <c r="A19" s="219" t="s">
        <v>26</v>
      </c>
      <c r="B19" s="23"/>
      <c r="C19" s="218" t="s">
        <v>29</v>
      </c>
      <c r="D19" s="23"/>
    </row>
    <row r="20" ht="18.75" customHeight="1" spans="1:4">
      <c r="A20" s="219" t="s">
        <v>26</v>
      </c>
      <c r="B20" s="23"/>
      <c r="C20" s="218" t="s">
        <v>30</v>
      </c>
      <c r="D20" s="23"/>
    </row>
    <row r="21" ht="18.75" customHeight="1" spans="1:4">
      <c r="A21" s="219" t="s">
        <v>26</v>
      </c>
      <c r="B21" s="23"/>
      <c r="C21" s="218" t="s">
        <v>31</v>
      </c>
      <c r="D21" s="23"/>
    </row>
    <row r="22" ht="18.75" customHeight="1" spans="1:4">
      <c r="A22" s="219" t="s">
        <v>26</v>
      </c>
      <c r="B22" s="23"/>
      <c r="C22" s="218" t="s">
        <v>32</v>
      </c>
      <c r="D22" s="23"/>
    </row>
    <row r="23" ht="18.75" customHeight="1" spans="1:4">
      <c r="A23" s="219" t="s">
        <v>26</v>
      </c>
      <c r="B23" s="23"/>
      <c r="C23" s="218" t="s">
        <v>33</v>
      </c>
      <c r="D23" s="23"/>
    </row>
    <row r="24" ht="18.75" customHeight="1" spans="1:4">
      <c r="A24" s="219" t="s">
        <v>26</v>
      </c>
      <c r="B24" s="23"/>
      <c r="C24" s="218" t="s">
        <v>34</v>
      </c>
      <c r="D24" s="23"/>
    </row>
    <row r="25" ht="18.75" customHeight="1" spans="1:4">
      <c r="A25" s="219" t="s">
        <v>26</v>
      </c>
      <c r="B25" s="23"/>
      <c r="C25" s="218" t="s">
        <v>35</v>
      </c>
      <c r="D25" s="23">
        <v>412871.04</v>
      </c>
    </row>
    <row r="26" ht="18.75" customHeight="1" spans="1:4">
      <c r="A26" s="219" t="s">
        <v>26</v>
      </c>
      <c r="B26" s="23"/>
      <c r="C26" s="218" t="s">
        <v>36</v>
      </c>
      <c r="D26" s="23"/>
    </row>
    <row r="27" ht="18.75" customHeight="1" spans="1:4">
      <c r="A27" s="219" t="s">
        <v>26</v>
      </c>
      <c r="B27" s="23"/>
      <c r="C27" s="218" t="s">
        <v>37</v>
      </c>
      <c r="D27" s="23"/>
    </row>
    <row r="28" ht="18.75" customHeight="1" spans="1:4">
      <c r="A28" s="219" t="s">
        <v>26</v>
      </c>
      <c r="B28" s="23"/>
      <c r="C28" s="218" t="s">
        <v>38</v>
      </c>
      <c r="D28" s="23"/>
    </row>
    <row r="29" ht="18.75" customHeight="1" spans="1:4">
      <c r="A29" s="219" t="s">
        <v>26</v>
      </c>
      <c r="B29" s="23"/>
      <c r="C29" s="218" t="s">
        <v>39</v>
      </c>
      <c r="D29" s="23"/>
    </row>
    <row r="30" ht="18.75" customHeight="1" spans="1:4">
      <c r="A30" s="220" t="s">
        <v>26</v>
      </c>
      <c r="B30" s="23"/>
      <c r="C30" s="217" t="s">
        <v>40</v>
      </c>
      <c r="D30" s="23">
        <v>300000</v>
      </c>
    </row>
    <row r="31" ht="18.75" customHeight="1" spans="1:4">
      <c r="A31" s="220" t="s">
        <v>26</v>
      </c>
      <c r="B31" s="23"/>
      <c r="C31" s="217" t="s">
        <v>41</v>
      </c>
      <c r="D31" s="23"/>
    </row>
    <row r="32" ht="18.75" customHeight="1" spans="1:4">
      <c r="A32" s="220" t="s">
        <v>26</v>
      </c>
      <c r="B32" s="23"/>
      <c r="C32" s="217" t="s">
        <v>42</v>
      </c>
      <c r="D32" s="23"/>
    </row>
    <row r="33" ht="18.75" customHeight="1" spans="1:4">
      <c r="A33" s="221" t="s">
        <v>43</v>
      </c>
      <c r="B33" s="183">
        <f>SUM(B7:B11)</f>
        <v>9294620.73</v>
      </c>
      <c r="C33" s="179" t="s">
        <v>44</v>
      </c>
      <c r="D33" s="183">
        <v>9294620.73</v>
      </c>
    </row>
    <row r="34" ht="18.75" customHeight="1" spans="1:4">
      <c r="A34" s="222" t="s">
        <v>45</v>
      </c>
      <c r="B34" s="23"/>
      <c r="C34" s="182" t="s">
        <v>46</v>
      </c>
      <c r="D34" s="23"/>
    </row>
    <row r="35" ht="18.75" customHeight="1" spans="1:4">
      <c r="A35" s="222" t="s">
        <v>47</v>
      </c>
      <c r="B35" s="23"/>
      <c r="C35" s="182" t="s">
        <v>47</v>
      </c>
      <c r="D35" s="23"/>
    </row>
    <row r="36" ht="18.75" customHeight="1" spans="1:4">
      <c r="A36" s="222" t="s">
        <v>48</v>
      </c>
      <c r="B36" s="23"/>
      <c r="C36" s="182" t="s">
        <v>49</v>
      </c>
      <c r="D36" s="23"/>
    </row>
    <row r="37" ht="18.75" customHeight="1" spans="1:4">
      <c r="A37" s="223" t="s">
        <v>50</v>
      </c>
      <c r="B37" s="183">
        <f t="shared" ref="B37:D37" si="1">B33+B34</f>
        <v>9294620.73</v>
      </c>
      <c r="C37" s="179" t="s">
        <v>51</v>
      </c>
      <c r="D37" s="183">
        <f t="shared" si="1"/>
        <v>9294620.73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84"/>
      <c r="O1" s="65"/>
      <c r="P1" s="65"/>
      <c r="Q1" s="65"/>
      <c r="R1" s="65"/>
      <c r="S1" s="33" t="s">
        <v>52</v>
      </c>
    </row>
    <row r="2" ht="57.75" customHeight="1" spans="1:19">
      <c r="A2" s="134" t="str">
        <f>"2025"&amp;"年部门收入预算表"</f>
        <v>2025年部门收入预算表</v>
      </c>
      <c r="B2" s="191"/>
      <c r="C2" s="191"/>
      <c r="D2" s="191"/>
      <c r="E2" s="191"/>
      <c r="F2" s="191"/>
      <c r="G2" s="191"/>
      <c r="H2" s="191"/>
      <c r="I2" s="191"/>
      <c r="J2" s="191"/>
      <c r="K2" s="191"/>
      <c r="L2" s="191"/>
      <c r="M2" s="191"/>
      <c r="N2" s="191"/>
      <c r="O2" s="207"/>
      <c r="P2" s="207"/>
      <c r="Q2" s="207"/>
      <c r="R2" s="207"/>
      <c r="S2" s="207"/>
    </row>
    <row r="3" ht="18.75" customHeight="1" spans="1:19">
      <c r="A3" s="36" t="str">
        <f>"单位名称："&amp;"耿马傣族佤族自治县文化和旅游局"</f>
        <v>单位名称：耿马傣族佤族自治县文化和旅游局</v>
      </c>
      <c r="B3" s="192"/>
      <c r="C3" s="192"/>
      <c r="D3" s="192"/>
      <c r="E3" s="192"/>
      <c r="F3" s="192"/>
      <c r="G3" s="192"/>
      <c r="H3" s="192"/>
      <c r="I3" s="192"/>
      <c r="J3" s="208"/>
      <c r="K3" s="192"/>
      <c r="L3" s="192"/>
      <c r="M3" s="192"/>
      <c r="N3" s="192"/>
      <c r="O3" s="208"/>
      <c r="P3" s="208"/>
      <c r="Q3" s="208"/>
      <c r="R3" s="208"/>
      <c r="S3" s="33" t="s">
        <v>1</v>
      </c>
    </row>
    <row r="4" ht="18.75" customHeight="1" spans="1:19">
      <c r="A4" s="193" t="s">
        <v>53</v>
      </c>
      <c r="B4" s="194" t="s">
        <v>54</v>
      </c>
      <c r="C4" s="194" t="s">
        <v>55</v>
      </c>
      <c r="D4" s="195" t="s">
        <v>56</v>
      </c>
      <c r="E4" s="196"/>
      <c r="F4" s="196"/>
      <c r="G4" s="196"/>
      <c r="H4" s="196"/>
      <c r="I4" s="196"/>
      <c r="J4" s="209"/>
      <c r="K4" s="196"/>
      <c r="L4" s="196"/>
      <c r="M4" s="196"/>
      <c r="N4" s="210"/>
      <c r="O4" s="195" t="s">
        <v>45</v>
      </c>
      <c r="P4" s="195"/>
      <c r="Q4" s="195"/>
      <c r="R4" s="195"/>
      <c r="S4" s="213"/>
    </row>
    <row r="5" ht="18.75" customHeight="1" spans="1:19">
      <c r="A5" s="197"/>
      <c r="B5" s="198"/>
      <c r="C5" s="198"/>
      <c r="D5" s="199" t="s">
        <v>57</v>
      </c>
      <c r="E5" s="199" t="s">
        <v>58</v>
      </c>
      <c r="F5" s="199" t="s">
        <v>59</v>
      </c>
      <c r="G5" s="199" t="s">
        <v>60</v>
      </c>
      <c r="H5" s="199" t="s">
        <v>61</v>
      </c>
      <c r="I5" s="211" t="s">
        <v>62</v>
      </c>
      <c r="J5" s="211"/>
      <c r="K5" s="211"/>
      <c r="L5" s="211"/>
      <c r="M5" s="211"/>
      <c r="N5" s="202"/>
      <c r="O5" s="199" t="s">
        <v>57</v>
      </c>
      <c r="P5" s="199" t="s">
        <v>58</v>
      </c>
      <c r="Q5" s="199" t="s">
        <v>59</v>
      </c>
      <c r="R5" s="199" t="s">
        <v>60</v>
      </c>
      <c r="S5" s="199" t="s">
        <v>63</v>
      </c>
    </row>
    <row r="6" ht="18.75" customHeight="1" spans="1:19">
      <c r="A6" s="200"/>
      <c r="B6" s="201"/>
      <c r="C6" s="201"/>
      <c r="D6" s="202"/>
      <c r="E6" s="202"/>
      <c r="F6" s="202"/>
      <c r="G6" s="202"/>
      <c r="H6" s="202"/>
      <c r="I6" s="201" t="s">
        <v>57</v>
      </c>
      <c r="J6" s="201" t="s">
        <v>64</v>
      </c>
      <c r="K6" s="201" t="s">
        <v>65</v>
      </c>
      <c r="L6" s="201" t="s">
        <v>66</v>
      </c>
      <c r="M6" s="201" t="s">
        <v>67</v>
      </c>
      <c r="N6" s="201" t="s">
        <v>68</v>
      </c>
      <c r="O6" s="212"/>
      <c r="P6" s="212"/>
      <c r="Q6" s="212"/>
      <c r="R6" s="212"/>
      <c r="S6" s="202"/>
    </row>
    <row r="7" ht="18.75" customHeight="1" spans="1:19">
      <c r="A7" s="171">
        <v>1</v>
      </c>
      <c r="B7" s="171">
        <v>2</v>
      </c>
      <c r="C7" s="171">
        <v>3</v>
      </c>
      <c r="D7" s="171">
        <v>4</v>
      </c>
      <c r="E7" s="171">
        <v>5</v>
      </c>
      <c r="F7" s="171">
        <v>6</v>
      </c>
      <c r="G7" s="171">
        <v>7</v>
      </c>
      <c r="H7" s="171">
        <v>8</v>
      </c>
      <c r="I7" s="171">
        <v>9</v>
      </c>
      <c r="J7" s="171">
        <v>10</v>
      </c>
      <c r="K7" s="171">
        <v>11</v>
      </c>
      <c r="L7" s="171">
        <v>12</v>
      </c>
      <c r="M7" s="171">
        <v>13</v>
      </c>
      <c r="N7" s="171">
        <v>14</v>
      </c>
      <c r="O7" s="171">
        <v>15</v>
      </c>
      <c r="P7" s="171">
        <v>16</v>
      </c>
      <c r="Q7" s="171">
        <v>17</v>
      </c>
      <c r="R7" s="171">
        <v>18</v>
      </c>
      <c r="S7" s="171">
        <v>19</v>
      </c>
    </row>
    <row r="8" ht="18.75" customHeight="1" spans="1:19">
      <c r="A8" s="203" t="s">
        <v>69</v>
      </c>
      <c r="B8" s="204" t="s">
        <v>70</v>
      </c>
      <c r="C8" s="23">
        <v>9294620.73</v>
      </c>
      <c r="D8" s="23">
        <v>9294620.73</v>
      </c>
      <c r="E8" s="23">
        <v>8994620.73</v>
      </c>
      <c r="F8" s="23"/>
      <c r="G8" s="23"/>
      <c r="H8" s="23"/>
      <c r="I8" s="23">
        <v>300000</v>
      </c>
      <c r="J8" s="23"/>
      <c r="K8" s="23"/>
      <c r="L8" s="23"/>
      <c r="M8" s="23"/>
      <c r="N8" s="23">
        <v>300000</v>
      </c>
      <c r="O8" s="23"/>
      <c r="P8" s="23"/>
      <c r="Q8" s="23"/>
      <c r="R8" s="23"/>
      <c r="S8" s="23"/>
    </row>
    <row r="9" ht="18.75" customHeight="1" spans="1:19">
      <c r="A9" s="205" t="s">
        <v>55</v>
      </c>
      <c r="B9" s="206"/>
      <c r="C9" s="23">
        <v>9294620.73</v>
      </c>
      <c r="D9" s="23">
        <v>9294620.73</v>
      </c>
      <c r="E9" s="23">
        <v>8994620.73</v>
      </c>
      <c r="F9" s="23"/>
      <c r="G9" s="23"/>
      <c r="H9" s="23"/>
      <c r="I9" s="23">
        <v>300000</v>
      </c>
      <c r="J9" s="23"/>
      <c r="K9" s="23"/>
      <c r="L9" s="23"/>
      <c r="M9" s="23"/>
      <c r="N9" s="23">
        <v>300000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7"/>
  <sheetViews>
    <sheetView showZeros="0" topLeftCell="G1"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84"/>
      <c r="H1" s="184"/>
      <c r="J1" s="184"/>
      <c r="O1" s="34" t="s">
        <v>71</v>
      </c>
    </row>
    <row r="2" ht="42" customHeight="1" spans="1:15">
      <c r="A2" s="4" t="str">
        <f>"2025"&amp;"年部门支出预算表"</f>
        <v>2025年部门支出预算表</v>
      </c>
      <c r="B2" s="185"/>
      <c r="C2" s="185"/>
      <c r="D2" s="185"/>
      <c r="E2" s="185"/>
      <c r="F2" s="185"/>
      <c r="G2" s="185"/>
      <c r="H2" s="185"/>
      <c r="I2" s="185"/>
      <c r="J2" s="185"/>
      <c r="K2" s="185"/>
      <c r="L2" s="185"/>
      <c r="M2" s="185"/>
      <c r="N2" s="185"/>
      <c r="O2" s="185"/>
    </row>
    <row r="3" ht="18.75" customHeight="1" spans="1:15">
      <c r="A3" s="186" t="str">
        <f>"单位名称："&amp;"耿马傣族佤族自治县文化和旅游局"</f>
        <v>单位名称：耿马傣族佤族自治县文化和旅游局</v>
      </c>
      <c r="B3" s="187"/>
      <c r="C3" s="64"/>
      <c r="D3" s="2"/>
      <c r="E3" s="64"/>
      <c r="F3" s="64"/>
      <c r="G3" s="64"/>
      <c r="H3" s="2"/>
      <c r="I3" s="64"/>
      <c r="J3" s="2"/>
      <c r="K3" s="64"/>
      <c r="L3" s="64"/>
      <c r="M3" s="190"/>
      <c r="N3" s="190"/>
      <c r="O3" s="34" t="s">
        <v>1</v>
      </c>
    </row>
    <row r="4" ht="18.75" customHeight="1" spans="1:15">
      <c r="A4" s="9" t="s">
        <v>72</v>
      </c>
      <c r="B4" s="9" t="s">
        <v>73</v>
      </c>
      <c r="C4" s="9" t="s">
        <v>55</v>
      </c>
      <c r="D4" s="11" t="s">
        <v>58</v>
      </c>
      <c r="E4" s="73" t="s">
        <v>74</v>
      </c>
      <c r="F4" s="142" t="s">
        <v>75</v>
      </c>
      <c r="G4" s="9" t="s">
        <v>59</v>
      </c>
      <c r="H4" s="9" t="s">
        <v>60</v>
      </c>
      <c r="I4" s="9" t="s">
        <v>76</v>
      </c>
      <c r="J4" s="11" t="s">
        <v>77</v>
      </c>
      <c r="K4" s="12"/>
      <c r="L4" s="12"/>
      <c r="M4" s="12"/>
      <c r="N4" s="12"/>
      <c r="O4" s="13"/>
    </row>
    <row r="5" ht="29.25" customHeight="1" spans="1:15">
      <c r="A5" s="17"/>
      <c r="B5" s="17"/>
      <c r="C5" s="17"/>
      <c r="D5" s="169" t="s">
        <v>57</v>
      </c>
      <c r="E5" s="92" t="s">
        <v>74</v>
      </c>
      <c r="F5" s="92" t="s">
        <v>75</v>
      </c>
      <c r="G5" s="17"/>
      <c r="H5" s="17"/>
      <c r="I5" s="17"/>
      <c r="J5" s="169" t="s">
        <v>57</v>
      </c>
      <c r="K5" s="42" t="s">
        <v>78</v>
      </c>
      <c r="L5" s="42" t="s">
        <v>79</v>
      </c>
      <c r="M5" s="42" t="s">
        <v>80</v>
      </c>
      <c r="N5" s="42" t="s">
        <v>81</v>
      </c>
      <c r="O5" s="42" t="s">
        <v>82</v>
      </c>
    </row>
    <row r="6" ht="18.75" customHeight="1" spans="1:15">
      <c r="A6" s="120">
        <v>1</v>
      </c>
      <c r="B6" s="120">
        <v>2</v>
      </c>
      <c r="C6" s="171">
        <v>3</v>
      </c>
      <c r="D6" s="171">
        <v>4</v>
      </c>
      <c r="E6" s="171">
        <v>5</v>
      </c>
      <c r="F6" s="171">
        <v>6</v>
      </c>
      <c r="G6" s="171">
        <v>7</v>
      </c>
      <c r="H6" s="171">
        <v>8</v>
      </c>
      <c r="I6" s="171">
        <v>9</v>
      </c>
      <c r="J6" s="171">
        <v>10</v>
      </c>
      <c r="K6" s="171">
        <v>11</v>
      </c>
      <c r="L6" s="171">
        <v>12</v>
      </c>
      <c r="M6" s="171">
        <v>13</v>
      </c>
      <c r="N6" s="171">
        <v>14</v>
      </c>
      <c r="O6" s="171">
        <v>15</v>
      </c>
    </row>
    <row r="7" ht="18.75" customHeight="1" spans="1:15">
      <c r="A7" s="182" t="s">
        <v>83</v>
      </c>
      <c r="B7" s="182" t="s">
        <v>84</v>
      </c>
      <c r="C7" s="23">
        <v>7016470.56</v>
      </c>
      <c r="D7" s="23">
        <v>7016470.56</v>
      </c>
      <c r="E7" s="23">
        <v>4453270.56</v>
      </c>
      <c r="F7" s="23">
        <v>2563200</v>
      </c>
      <c r="G7" s="23"/>
      <c r="H7" s="23"/>
      <c r="I7" s="23"/>
      <c r="J7" s="23"/>
      <c r="K7" s="23"/>
      <c r="L7" s="23"/>
      <c r="M7" s="23"/>
      <c r="N7" s="23"/>
      <c r="O7" s="23"/>
    </row>
    <row r="8" ht="18.75" customHeight="1" spans="1:15">
      <c r="A8" s="182" t="str">
        <f>" "&amp;"20701"</f>
        <v> 20701</v>
      </c>
      <c r="B8" s="182" t="str">
        <f>"  "&amp;"文化和旅游"</f>
        <v>  文化和旅游</v>
      </c>
      <c r="C8" s="23">
        <v>6946470.56</v>
      </c>
      <c r="D8" s="23">
        <v>6946470.56</v>
      </c>
      <c r="E8" s="23">
        <v>4453270.56</v>
      </c>
      <c r="F8" s="23">
        <v>2493200</v>
      </c>
      <c r="G8" s="23"/>
      <c r="H8" s="23"/>
      <c r="I8" s="23"/>
      <c r="J8" s="23"/>
      <c r="K8" s="23"/>
      <c r="L8" s="23"/>
      <c r="M8" s="23"/>
      <c r="N8" s="23"/>
      <c r="O8" s="23"/>
    </row>
    <row r="9" ht="18.75" customHeight="1" spans="1:15">
      <c r="A9" s="21" t="str">
        <f>"  "&amp;"2070101"</f>
        <v>  2070101</v>
      </c>
      <c r="B9" s="138" t="str">
        <f>"    "&amp;"行政运行"</f>
        <v>    行政运行</v>
      </c>
      <c r="C9" s="23">
        <v>4453270.56</v>
      </c>
      <c r="D9" s="23">
        <v>4453270.56</v>
      </c>
      <c r="E9" s="23">
        <v>4453270.56</v>
      </c>
      <c r="F9" s="23"/>
      <c r="G9" s="23"/>
      <c r="H9" s="23"/>
      <c r="I9" s="23"/>
      <c r="J9" s="23"/>
      <c r="K9" s="23"/>
      <c r="L9" s="23"/>
      <c r="M9" s="23"/>
      <c r="N9" s="23"/>
      <c r="O9" s="23"/>
    </row>
    <row r="10" ht="18.75" customHeight="1" spans="1:15">
      <c r="A10" s="21" t="str">
        <f>"  "&amp;"2070107"</f>
        <v>  2070107</v>
      </c>
      <c r="B10" s="138" t="str">
        <f>"    "&amp;"艺术表演团体"</f>
        <v>    艺术表演团体</v>
      </c>
      <c r="C10" s="23">
        <v>2000000</v>
      </c>
      <c r="D10" s="23">
        <v>2000000</v>
      </c>
      <c r="E10" s="23"/>
      <c r="F10" s="23">
        <v>2000000</v>
      </c>
      <c r="G10" s="23"/>
      <c r="H10" s="23"/>
      <c r="I10" s="23"/>
      <c r="J10" s="23"/>
      <c r="K10" s="23"/>
      <c r="L10" s="23"/>
      <c r="M10" s="23"/>
      <c r="N10" s="23"/>
      <c r="O10" s="23"/>
    </row>
    <row r="11" ht="18.75" customHeight="1" spans="1:15">
      <c r="A11" s="21" t="str">
        <f>"  "&amp;"2070109"</f>
        <v>  2070109</v>
      </c>
      <c r="B11" s="138" t="str">
        <f>"    "&amp;"群众文化"</f>
        <v>    群众文化</v>
      </c>
      <c r="C11" s="23">
        <v>350000</v>
      </c>
      <c r="D11" s="23">
        <v>350000</v>
      </c>
      <c r="E11" s="23"/>
      <c r="F11" s="23">
        <v>350000</v>
      </c>
      <c r="G11" s="23"/>
      <c r="H11" s="23"/>
      <c r="I11" s="23"/>
      <c r="J11" s="23"/>
      <c r="K11" s="23"/>
      <c r="L11" s="23"/>
      <c r="M11" s="23"/>
      <c r="N11" s="23"/>
      <c r="O11" s="23"/>
    </row>
    <row r="12" ht="18.75" customHeight="1" spans="1:15">
      <c r="A12" s="21" t="str">
        <f>"  "&amp;"2070111"</f>
        <v>  2070111</v>
      </c>
      <c r="B12" s="138" t="str">
        <f>"    "&amp;"文化创作与保护"</f>
        <v>    文化创作与保护</v>
      </c>
      <c r="C12" s="23">
        <v>36800</v>
      </c>
      <c r="D12" s="23">
        <v>36800</v>
      </c>
      <c r="E12" s="23"/>
      <c r="F12" s="23">
        <v>36800</v>
      </c>
      <c r="G12" s="23"/>
      <c r="H12" s="23"/>
      <c r="I12" s="23"/>
      <c r="J12" s="23"/>
      <c r="K12" s="23"/>
      <c r="L12" s="23"/>
      <c r="M12" s="23"/>
      <c r="N12" s="23"/>
      <c r="O12" s="23"/>
    </row>
    <row r="13" ht="18.75" customHeight="1" spans="1:15">
      <c r="A13" s="21" t="str">
        <f>"  "&amp;"2070199"</f>
        <v>  2070199</v>
      </c>
      <c r="B13" s="138" t="str">
        <f>"    "&amp;"其他文化和旅游支出"</f>
        <v>    其他文化和旅游支出</v>
      </c>
      <c r="C13" s="23">
        <v>106400</v>
      </c>
      <c r="D13" s="23">
        <v>106400</v>
      </c>
      <c r="E13" s="23"/>
      <c r="F13" s="23">
        <v>106400</v>
      </c>
      <c r="G13" s="23"/>
      <c r="H13" s="23"/>
      <c r="I13" s="23"/>
      <c r="J13" s="23"/>
      <c r="K13" s="23"/>
      <c r="L13" s="23"/>
      <c r="M13" s="23"/>
      <c r="N13" s="23"/>
      <c r="O13" s="23"/>
    </row>
    <row r="14" ht="18.75" customHeight="1" spans="1:15">
      <c r="A14" s="182" t="str">
        <f>" "&amp;"20702"</f>
        <v> 20702</v>
      </c>
      <c r="B14" s="182" t="str">
        <f>"  "&amp;"文物"</f>
        <v>  文物</v>
      </c>
      <c r="C14" s="23">
        <v>60000</v>
      </c>
      <c r="D14" s="23">
        <v>60000</v>
      </c>
      <c r="E14" s="23"/>
      <c r="F14" s="23">
        <v>60000</v>
      </c>
      <c r="G14" s="23"/>
      <c r="H14" s="23"/>
      <c r="I14" s="23"/>
      <c r="J14" s="23"/>
      <c r="K14" s="23"/>
      <c r="L14" s="23"/>
      <c r="M14" s="23"/>
      <c r="N14" s="23"/>
      <c r="O14" s="23"/>
    </row>
    <row r="15" ht="18.75" customHeight="1" spans="1:15">
      <c r="A15" s="21" t="str">
        <f>"  "&amp;"2070204"</f>
        <v>  2070204</v>
      </c>
      <c r="B15" s="138" t="str">
        <f>"    "&amp;"文物保护"</f>
        <v>    文物保护</v>
      </c>
      <c r="C15" s="23">
        <v>60000</v>
      </c>
      <c r="D15" s="23">
        <v>60000</v>
      </c>
      <c r="E15" s="23"/>
      <c r="F15" s="23">
        <v>60000</v>
      </c>
      <c r="G15" s="23"/>
      <c r="H15" s="23"/>
      <c r="I15" s="23"/>
      <c r="J15" s="23"/>
      <c r="K15" s="23"/>
      <c r="L15" s="23"/>
      <c r="M15" s="23"/>
      <c r="N15" s="23"/>
      <c r="O15" s="23"/>
    </row>
    <row r="16" ht="18.75" customHeight="1" spans="1:15">
      <c r="A16" s="182" t="str">
        <f>" "&amp;"20799"</f>
        <v> 20799</v>
      </c>
      <c r="B16" s="182" t="str">
        <f>"  "&amp;"其他文化旅游体育与传媒支出"</f>
        <v>  其他文化旅游体育与传媒支出</v>
      </c>
      <c r="C16" s="23">
        <v>10000</v>
      </c>
      <c r="D16" s="23">
        <v>10000</v>
      </c>
      <c r="E16" s="23"/>
      <c r="F16" s="23">
        <v>10000</v>
      </c>
      <c r="G16" s="23"/>
      <c r="H16" s="23"/>
      <c r="I16" s="23"/>
      <c r="J16" s="23"/>
      <c r="K16" s="23"/>
      <c r="L16" s="23"/>
      <c r="M16" s="23"/>
      <c r="N16" s="23"/>
      <c r="O16" s="23"/>
    </row>
    <row r="17" ht="18.75" customHeight="1" spans="1:15">
      <c r="A17" s="21" t="str">
        <f>"  "&amp;"2079999"</f>
        <v>  2079999</v>
      </c>
      <c r="B17" s="138" t="str">
        <f>"    "&amp;"其他文化旅游体育与传媒支出"</f>
        <v>    其他文化旅游体育与传媒支出</v>
      </c>
      <c r="C17" s="23">
        <v>10000</v>
      </c>
      <c r="D17" s="23">
        <v>10000</v>
      </c>
      <c r="E17" s="23"/>
      <c r="F17" s="23">
        <v>10000</v>
      </c>
      <c r="G17" s="23"/>
      <c r="H17" s="23"/>
      <c r="I17" s="23"/>
      <c r="J17" s="23"/>
      <c r="K17" s="23"/>
      <c r="L17" s="23"/>
      <c r="M17" s="23"/>
      <c r="N17" s="23"/>
      <c r="O17" s="23"/>
    </row>
    <row r="18" ht="18.75" customHeight="1" spans="1:15">
      <c r="A18" s="182" t="s">
        <v>85</v>
      </c>
      <c r="B18" s="182" t="s">
        <v>86</v>
      </c>
      <c r="C18" s="23">
        <v>1298839.92</v>
      </c>
      <c r="D18" s="23">
        <v>1298839.92</v>
      </c>
      <c r="E18" s="23">
        <v>1298839.92</v>
      </c>
      <c r="F18" s="23"/>
      <c r="G18" s="23"/>
      <c r="H18" s="23"/>
      <c r="I18" s="23"/>
      <c r="J18" s="23"/>
      <c r="K18" s="23"/>
      <c r="L18" s="23"/>
      <c r="M18" s="23"/>
      <c r="N18" s="23"/>
      <c r="O18" s="23"/>
    </row>
    <row r="19" ht="18.75" customHeight="1" spans="1:15">
      <c r="A19" s="182" t="str">
        <f>" "&amp;"20805"</f>
        <v> 20805</v>
      </c>
      <c r="B19" s="182" t="str">
        <f>"  "&amp;"行政事业单位养老支出"</f>
        <v>  行政事业单位养老支出</v>
      </c>
      <c r="C19" s="23">
        <v>1286952.72</v>
      </c>
      <c r="D19" s="23">
        <v>1286952.72</v>
      </c>
      <c r="E19" s="23">
        <v>1286952.72</v>
      </c>
      <c r="F19" s="23"/>
      <c r="G19" s="23"/>
      <c r="H19" s="23"/>
      <c r="I19" s="23"/>
      <c r="J19" s="23"/>
      <c r="K19" s="23"/>
      <c r="L19" s="23"/>
      <c r="M19" s="23"/>
      <c r="N19" s="23"/>
      <c r="O19" s="23"/>
    </row>
    <row r="20" ht="18.75" customHeight="1" spans="1:15">
      <c r="A20" s="21" t="str">
        <f>"  "&amp;"2080502"</f>
        <v>  2080502</v>
      </c>
      <c r="B20" s="138" t="str">
        <f>"    "&amp;"事业单位离退休"</f>
        <v>    事业单位离退休</v>
      </c>
      <c r="C20" s="23">
        <v>736458</v>
      </c>
      <c r="D20" s="23">
        <v>736458</v>
      </c>
      <c r="E20" s="23">
        <v>736458</v>
      </c>
      <c r="F20" s="23"/>
      <c r="G20" s="23"/>
      <c r="H20" s="23"/>
      <c r="I20" s="23"/>
      <c r="J20" s="23"/>
      <c r="K20" s="23"/>
      <c r="L20" s="23"/>
      <c r="M20" s="23"/>
      <c r="N20" s="23"/>
      <c r="O20" s="23"/>
    </row>
    <row r="21" ht="18.75" customHeight="1" spans="1:15">
      <c r="A21" s="21" t="str">
        <f>"  "&amp;"2080505"</f>
        <v>  2080505</v>
      </c>
      <c r="B21" s="138" t="str">
        <f>"    "&amp;"机关事业单位基本养老保险缴费支出"</f>
        <v>    机关事业单位基本养老保险缴费支出</v>
      </c>
      <c r="C21" s="23">
        <v>550494.72</v>
      </c>
      <c r="D21" s="23">
        <v>550494.72</v>
      </c>
      <c r="E21" s="23">
        <v>550494.72</v>
      </c>
      <c r="F21" s="23"/>
      <c r="G21" s="23"/>
      <c r="H21" s="23"/>
      <c r="I21" s="23"/>
      <c r="J21" s="23"/>
      <c r="K21" s="23"/>
      <c r="L21" s="23"/>
      <c r="M21" s="23"/>
      <c r="N21" s="23"/>
      <c r="O21" s="23"/>
    </row>
    <row r="22" ht="18.75" customHeight="1" spans="1:15">
      <c r="A22" s="21" t="str">
        <f>"  "&amp;"2080506"</f>
        <v>  2080506</v>
      </c>
      <c r="B22" s="138" t="str">
        <f>"    "&amp;"机关事业单位职业年金缴费支出"</f>
        <v>    机关事业单位职业年金缴费支出</v>
      </c>
      <c r="C22" s="23"/>
      <c r="D22" s="23"/>
      <c r="E22" s="23"/>
      <c r="F22" s="23"/>
      <c r="G22" s="23"/>
      <c r="H22" s="23"/>
      <c r="I22" s="23"/>
      <c r="J22" s="23"/>
      <c r="K22" s="23"/>
      <c r="L22" s="23"/>
      <c r="M22" s="23"/>
      <c r="N22" s="23"/>
      <c r="O22" s="23"/>
    </row>
    <row r="23" ht="18.75" customHeight="1" spans="1:15">
      <c r="A23" s="182" t="str">
        <f>" "&amp;"20808"</f>
        <v> 20808</v>
      </c>
      <c r="B23" s="182" t="str">
        <f>"  "&amp;"抚恤"</f>
        <v>  抚恤</v>
      </c>
      <c r="C23" s="23">
        <v>11887.2</v>
      </c>
      <c r="D23" s="23">
        <v>11887.2</v>
      </c>
      <c r="E23" s="23">
        <v>11887.2</v>
      </c>
      <c r="F23" s="23"/>
      <c r="G23" s="23"/>
      <c r="H23" s="23"/>
      <c r="I23" s="23"/>
      <c r="J23" s="23"/>
      <c r="K23" s="23"/>
      <c r="L23" s="23"/>
      <c r="M23" s="23"/>
      <c r="N23" s="23"/>
      <c r="O23" s="23"/>
    </row>
    <row r="24" ht="18.75" customHeight="1" spans="1:15">
      <c r="A24" s="21" t="str">
        <f>"  "&amp;"2080801"</f>
        <v>  2080801</v>
      </c>
      <c r="B24" s="138" t="str">
        <f>"    "&amp;"死亡抚恤"</f>
        <v>    死亡抚恤</v>
      </c>
      <c r="C24" s="23">
        <v>11887.2</v>
      </c>
      <c r="D24" s="23">
        <v>11887.2</v>
      </c>
      <c r="E24" s="23">
        <v>11887.2</v>
      </c>
      <c r="F24" s="23"/>
      <c r="G24" s="23"/>
      <c r="H24" s="23"/>
      <c r="I24" s="23"/>
      <c r="J24" s="23"/>
      <c r="K24" s="23"/>
      <c r="L24" s="23"/>
      <c r="M24" s="23"/>
      <c r="N24" s="23"/>
      <c r="O24" s="23"/>
    </row>
    <row r="25" ht="18.75" customHeight="1" spans="1:15">
      <c r="A25" s="182" t="s">
        <v>87</v>
      </c>
      <c r="B25" s="182" t="s">
        <v>88</v>
      </c>
      <c r="C25" s="23">
        <v>266439.21</v>
      </c>
      <c r="D25" s="23">
        <v>266439.21</v>
      </c>
      <c r="E25" s="23">
        <v>266439.21</v>
      </c>
      <c r="F25" s="23"/>
      <c r="G25" s="23"/>
      <c r="H25" s="23"/>
      <c r="I25" s="23"/>
      <c r="J25" s="23"/>
      <c r="K25" s="23"/>
      <c r="L25" s="23"/>
      <c r="M25" s="23"/>
      <c r="N25" s="23"/>
      <c r="O25" s="23"/>
    </row>
    <row r="26" ht="18.75" customHeight="1" spans="1:15">
      <c r="A26" s="182" t="str">
        <f>" "&amp;"21011"</f>
        <v> 21011</v>
      </c>
      <c r="B26" s="182" t="str">
        <f>"  "&amp;"行政事业单位医疗"</f>
        <v>  行政事业单位医疗</v>
      </c>
      <c r="C26" s="23">
        <v>266439.21</v>
      </c>
      <c r="D26" s="23">
        <v>266439.21</v>
      </c>
      <c r="E26" s="23">
        <v>266439.21</v>
      </c>
      <c r="F26" s="23"/>
      <c r="G26" s="23"/>
      <c r="H26" s="23"/>
      <c r="I26" s="23"/>
      <c r="J26" s="23"/>
      <c r="K26" s="23"/>
      <c r="L26" s="23"/>
      <c r="M26" s="23"/>
      <c r="N26" s="23"/>
      <c r="O26" s="23"/>
    </row>
    <row r="27" ht="18.75" customHeight="1" spans="1:15">
      <c r="A27" s="21" t="str">
        <f>"  "&amp;"2101101"</f>
        <v>  2101101</v>
      </c>
      <c r="B27" s="138" t="str">
        <f>"    "&amp;"行政单位医疗"</f>
        <v>    行政单位医疗</v>
      </c>
      <c r="C27" s="23">
        <v>122849.03</v>
      </c>
      <c r="D27" s="23">
        <v>122849.03</v>
      </c>
      <c r="E27" s="23">
        <v>122849.03</v>
      </c>
      <c r="F27" s="23"/>
      <c r="G27" s="23"/>
      <c r="H27" s="23"/>
      <c r="I27" s="23"/>
      <c r="J27" s="23"/>
      <c r="K27" s="23"/>
      <c r="L27" s="23"/>
      <c r="M27" s="23"/>
      <c r="N27" s="23"/>
      <c r="O27" s="23"/>
    </row>
    <row r="28" ht="18.75" customHeight="1" spans="1:15">
      <c r="A28" s="21" t="str">
        <f>"  "&amp;"2101102"</f>
        <v>  2101102</v>
      </c>
      <c r="B28" s="138" t="str">
        <f>"    "&amp;"事业单位医疗"</f>
        <v>    事业单位医疗</v>
      </c>
      <c r="C28" s="23">
        <v>121433</v>
      </c>
      <c r="D28" s="23">
        <v>121433</v>
      </c>
      <c r="E28" s="23">
        <v>121433</v>
      </c>
      <c r="F28" s="23"/>
      <c r="G28" s="23"/>
      <c r="H28" s="23"/>
      <c r="I28" s="23"/>
      <c r="J28" s="23"/>
      <c r="K28" s="23"/>
      <c r="L28" s="23"/>
      <c r="M28" s="23"/>
      <c r="N28" s="23"/>
      <c r="O28" s="23"/>
    </row>
    <row r="29" ht="18.75" customHeight="1" spans="1:15">
      <c r="A29" s="21" t="str">
        <f>"  "&amp;"2101103"</f>
        <v>  2101103</v>
      </c>
      <c r="B29" s="138" t="str">
        <f>"    "&amp;"公务员医疗补助"</f>
        <v>    公务员医疗补助</v>
      </c>
      <c r="C29" s="23"/>
      <c r="D29" s="23"/>
      <c r="E29" s="23"/>
      <c r="F29" s="23"/>
      <c r="G29" s="23"/>
      <c r="H29" s="23"/>
      <c r="I29" s="23"/>
      <c r="J29" s="23"/>
      <c r="K29" s="23"/>
      <c r="L29" s="23"/>
      <c r="M29" s="23"/>
      <c r="N29" s="23"/>
      <c r="O29" s="23"/>
    </row>
    <row r="30" ht="18.75" customHeight="1" spans="1:15">
      <c r="A30" s="21" t="str">
        <f>"  "&amp;"2101199"</f>
        <v>  2101199</v>
      </c>
      <c r="B30" s="138" t="str">
        <f>"    "&amp;"其他行政事业单位医疗支出"</f>
        <v>    其他行政事业单位医疗支出</v>
      </c>
      <c r="C30" s="23">
        <v>22157.18</v>
      </c>
      <c r="D30" s="23">
        <v>22157.18</v>
      </c>
      <c r="E30" s="23">
        <v>22157.18</v>
      </c>
      <c r="F30" s="23"/>
      <c r="G30" s="23"/>
      <c r="H30" s="23"/>
      <c r="I30" s="23"/>
      <c r="J30" s="23"/>
      <c r="K30" s="23"/>
      <c r="L30" s="23"/>
      <c r="M30" s="23"/>
      <c r="N30" s="23"/>
      <c r="O30" s="23"/>
    </row>
    <row r="31" ht="18.75" customHeight="1" spans="1:15">
      <c r="A31" s="182" t="s">
        <v>89</v>
      </c>
      <c r="B31" s="182" t="s">
        <v>90</v>
      </c>
      <c r="C31" s="23">
        <v>412871.04</v>
      </c>
      <c r="D31" s="23">
        <v>412871.04</v>
      </c>
      <c r="E31" s="23">
        <v>412871.04</v>
      </c>
      <c r="F31" s="23"/>
      <c r="G31" s="23"/>
      <c r="H31" s="23"/>
      <c r="I31" s="23"/>
      <c r="J31" s="23"/>
      <c r="K31" s="23"/>
      <c r="L31" s="23"/>
      <c r="M31" s="23"/>
      <c r="N31" s="23"/>
      <c r="O31" s="23"/>
    </row>
    <row r="32" ht="18.75" customHeight="1" spans="1:15">
      <c r="A32" s="182" t="str">
        <f>" "&amp;"22102"</f>
        <v> 22102</v>
      </c>
      <c r="B32" s="182" t="str">
        <f>"  "&amp;"住房改革支出"</f>
        <v>  住房改革支出</v>
      </c>
      <c r="C32" s="23">
        <v>412871.04</v>
      </c>
      <c r="D32" s="23">
        <v>412871.04</v>
      </c>
      <c r="E32" s="23">
        <v>412871.04</v>
      </c>
      <c r="F32" s="23"/>
      <c r="G32" s="23"/>
      <c r="H32" s="23"/>
      <c r="I32" s="23"/>
      <c r="J32" s="23"/>
      <c r="K32" s="23"/>
      <c r="L32" s="23"/>
      <c r="M32" s="23"/>
      <c r="N32" s="23"/>
      <c r="O32" s="23"/>
    </row>
    <row r="33" ht="18.75" customHeight="1" spans="1:15">
      <c r="A33" s="21" t="str">
        <f>"  "&amp;"2210201"</f>
        <v>  2210201</v>
      </c>
      <c r="B33" s="138" t="str">
        <f>"    "&amp;"住房公积金"</f>
        <v>    住房公积金</v>
      </c>
      <c r="C33" s="23">
        <v>412871.04</v>
      </c>
      <c r="D33" s="23">
        <v>412871.04</v>
      </c>
      <c r="E33" s="23">
        <v>412871.04</v>
      </c>
      <c r="F33" s="23"/>
      <c r="G33" s="23"/>
      <c r="H33" s="23"/>
      <c r="I33" s="23"/>
      <c r="J33" s="23"/>
      <c r="K33" s="23"/>
      <c r="L33" s="23"/>
      <c r="M33" s="23"/>
      <c r="N33" s="23"/>
      <c r="O33" s="23"/>
    </row>
    <row r="34" ht="18.75" customHeight="1" spans="1:15">
      <c r="A34" s="182" t="s">
        <v>91</v>
      </c>
      <c r="B34" s="182" t="s">
        <v>82</v>
      </c>
      <c r="C34" s="23">
        <v>300000</v>
      </c>
      <c r="D34" s="23"/>
      <c r="E34" s="23"/>
      <c r="F34" s="23"/>
      <c r="G34" s="23"/>
      <c r="H34" s="23"/>
      <c r="I34" s="23"/>
      <c r="J34" s="23">
        <v>300000</v>
      </c>
      <c r="K34" s="23"/>
      <c r="L34" s="23"/>
      <c r="M34" s="23"/>
      <c r="N34" s="23"/>
      <c r="O34" s="23">
        <v>300000</v>
      </c>
    </row>
    <row r="35" ht="18.75" customHeight="1" spans="1:15">
      <c r="A35" s="182" t="str">
        <f>" "&amp;"22999"</f>
        <v> 22999</v>
      </c>
      <c r="B35" s="182" t="str">
        <f>"  "&amp;"其他支出"</f>
        <v>  其他支出</v>
      </c>
      <c r="C35" s="23">
        <v>300000</v>
      </c>
      <c r="D35" s="23"/>
      <c r="E35" s="23"/>
      <c r="F35" s="23"/>
      <c r="G35" s="23"/>
      <c r="H35" s="23"/>
      <c r="I35" s="23"/>
      <c r="J35" s="23">
        <v>300000</v>
      </c>
      <c r="K35" s="23"/>
      <c r="L35" s="23"/>
      <c r="M35" s="23"/>
      <c r="N35" s="23"/>
      <c r="O35" s="23">
        <v>300000</v>
      </c>
    </row>
    <row r="36" ht="18.75" customHeight="1" spans="1:15">
      <c r="A36" s="21" t="str">
        <f>"  "&amp;"2299999"</f>
        <v>  2299999</v>
      </c>
      <c r="B36" s="138" t="str">
        <f>"    "&amp;"其他支出"</f>
        <v>    其他支出</v>
      </c>
      <c r="C36" s="23">
        <v>300000</v>
      </c>
      <c r="D36" s="23"/>
      <c r="E36" s="23"/>
      <c r="F36" s="23"/>
      <c r="G36" s="23"/>
      <c r="H36" s="23"/>
      <c r="I36" s="23"/>
      <c r="J36" s="23">
        <v>300000</v>
      </c>
      <c r="K36" s="23"/>
      <c r="L36" s="23"/>
      <c r="M36" s="23"/>
      <c r="N36" s="23"/>
      <c r="O36" s="23">
        <v>300000</v>
      </c>
    </row>
    <row r="37" ht="18.75" customHeight="1" spans="1:15">
      <c r="A37" s="188" t="s">
        <v>92</v>
      </c>
      <c r="B37" s="189" t="s">
        <v>92</v>
      </c>
      <c r="C37" s="23">
        <v>9294620.73</v>
      </c>
      <c r="D37" s="23">
        <v>8994620.73</v>
      </c>
      <c r="E37" s="23">
        <v>6431420.73</v>
      </c>
      <c r="F37" s="23">
        <v>2563200</v>
      </c>
      <c r="G37" s="23"/>
      <c r="H37" s="23"/>
      <c r="I37" s="23"/>
      <c r="J37" s="23">
        <v>300000</v>
      </c>
      <c r="K37" s="23"/>
      <c r="L37" s="23"/>
      <c r="M37" s="23"/>
      <c r="N37" s="23"/>
      <c r="O37" s="23">
        <v>300000</v>
      </c>
    </row>
  </sheetData>
  <mergeCells count="11">
    <mergeCell ref="A2:O2"/>
    <mergeCell ref="A3:L3"/>
    <mergeCell ref="D4:F4"/>
    <mergeCell ref="J4:O4"/>
    <mergeCell ref="A37:B3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4"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93</v>
      </c>
    </row>
    <row r="2" ht="36" customHeight="1" spans="1:4">
      <c r="A2" s="4" t="str">
        <f>"2025"&amp;"年部门财政拨款收支预算总表"</f>
        <v>2025年部门财政拨款收支预算总表</v>
      </c>
      <c r="B2" s="174"/>
      <c r="C2" s="174"/>
      <c r="D2" s="174"/>
    </row>
    <row r="3" ht="18.75" customHeight="1" spans="1:4">
      <c r="A3" s="6" t="str">
        <f>"单位名称："&amp;"耿马傣族佤族自治县文化和旅游局"</f>
        <v>单位名称：耿马傣族佤族自治县文化和旅游局</v>
      </c>
      <c r="B3" s="175"/>
      <c r="C3" s="175"/>
      <c r="D3" s="34" t="s">
        <v>1</v>
      </c>
    </row>
    <row r="4" ht="18.75" customHeight="1" spans="1:4">
      <c r="A4" s="11" t="s">
        <v>2</v>
      </c>
      <c r="B4" s="13"/>
      <c r="C4" s="11" t="s">
        <v>3</v>
      </c>
      <c r="D4" s="13"/>
    </row>
    <row r="5" ht="18.75" customHeight="1" spans="1:4">
      <c r="A5" s="27" t="s">
        <v>4</v>
      </c>
      <c r="B5" s="107" t="str">
        <f t="shared" ref="B5:D5" si="0">"2025"&amp;"年预算数"</f>
        <v>2025年预算数</v>
      </c>
      <c r="C5" s="27" t="s">
        <v>94</v>
      </c>
      <c r="D5" s="107" t="str">
        <f t="shared" si="0"/>
        <v>2025年预算数</v>
      </c>
    </row>
    <row r="6" ht="18.75" customHeight="1" spans="1:4">
      <c r="A6" s="29"/>
      <c r="B6" s="17"/>
      <c r="C6" s="29"/>
      <c r="D6" s="17"/>
    </row>
    <row r="7" ht="18.75" customHeight="1" spans="1:4">
      <c r="A7" s="176" t="s">
        <v>95</v>
      </c>
      <c r="B7" s="23">
        <v>8994620.73</v>
      </c>
      <c r="C7" s="177" t="s">
        <v>96</v>
      </c>
      <c r="D7" s="23">
        <v>8994620.73</v>
      </c>
    </row>
    <row r="8" ht="18.75" customHeight="1" spans="1:4">
      <c r="A8" s="178" t="s">
        <v>97</v>
      </c>
      <c r="B8" s="23">
        <v>8994620.73</v>
      </c>
      <c r="C8" s="177" t="s">
        <v>98</v>
      </c>
      <c r="D8" s="23"/>
    </row>
    <row r="9" ht="18.75" customHeight="1" spans="1:4">
      <c r="A9" s="178" t="s">
        <v>99</v>
      </c>
      <c r="B9" s="23"/>
      <c r="C9" s="177" t="s">
        <v>100</v>
      </c>
      <c r="D9" s="23"/>
    </row>
    <row r="10" ht="18.75" customHeight="1" spans="1:4">
      <c r="A10" s="178" t="s">
        <v>101</v>
      </c>
      <c r="B10" s="23"/>
      <c r="C10" s="177" t="s">
        <v>102</v>
      </c>
      <c r="D10" s="23"/>
    </row>
    <row r="11" ht="18.75" customHeight="1" spans="1:4">
      <c r="A11" s="178" t="s">
        <v>103</v>
      </c>
      <c r="B11" s="23"/>
      <c r="C11" s="177" t="s">
        <v>104</v>
      </c>
      <c r="D11" s="23"/>
    </row>
    <row r="12" ht="18.75" customHeight="1" spans="1:4">
      <c r="A12" s="178" t="s">
        <v>97</v>
      </c>
      <c r="B12" s="23"/>
      <c r="C12" s="177" t="s">
        <v>105</v>
      </c>
      <c r="D12" s="23"/>
    </row>
    <row r="13" ht="18.75" customHeight="1" spans="1:4">
      <c r="A13" s="178" t="s">
        <v>99</v>
      </c>
      <c r="B13" s="23"/>
      <c r="C13" s="177" t="s">
        <v>106</v>
      </c>
      <c r="D13" s="23"/>
    </row>
    <row r="14" ht="18.75" customHeight="1" spans="1:4">
      <c r="A14" s="178" t="s">
        <v>101</v>
      </c>
      <c r="B14" s="23"/>
      <c r="C14" s="177" t="s">
        <v>107</v>
      </c>
      <c r="D14" s="23">
        <v>7016470.56</v>
      </c>
    </row>
    <row r="15" ht="18.75" customHeight="1" spans="1:4">
      <c r="A15" s="179"/>
      <c r="B15" s="23"/>
      <c r="C15" s="21" t="s">
        <v>108</v>
      </c>
      <c r="D15" s="23">
        <v>1298839.92</v>
      </c>
    </row>
    <row r="16" ht="18.75" customHeight="1" spans="1:4">
      <c r="A16" s="180"/>
      <c r="B16" s="23"/>
      <c r="C16" s="21" t="s">
        <v>109</v>
      </c>
      <c r="D16" s="23">
        <v>266439.21</v>
      </c>
    </row>
    <row r="17" ht="18.75" customHeight="1" spans="1:4">
      <c r="A17" s="181"/>
      <c r="B17" s="23"/>
      <c r="C17" s="21" t="s">
        <v>110</v>
      </c>
      <c r="D17" s="23"/>
    </row>
    <row r="18" ht="18.75" customHeight="1" spans="1:4">
      <c r="A18" s="181"/>
      <c r="B18" s="23"/>
      <c r="C18" s="21" t="s">
        <v>111</v>
      </c>
      <c r="D18" s="23"/>
    </row>
    <row r="19" ht="18.75" customHeight="1" spans="1:4">
      <c r="A19" s="181"/>
      <c r="B19" s="23"/>
      <c r="C19" s="21" t="s">
        <v>112</v>
      </c>
      <c r="D19" s="23"/>
    </row>
    <row r="20" ht="18.75" customHeight="1" spans="1:4">
      <c r="A20" s="181"/>
      <c r="B20" s="23"/>
      <c r="C20" s="21" t="s">
        <v>113</v>
      </c>
      <c r="D20" s="23"/>
    </row>
    <row r="21" ht="18.75" customHeight="1" spans="1:4">
      <c r="A21" s="181"/>
      <c r="B21" s="23"/>
      <c r="C21" s="21" t="s">
        <v>114</v>
      </c>
      <c r="D21" s="23"/>
    </row>
    <row r="22" ht="18.75" customHeight="1" spans="1:4">
      <c r="A22" s="181"/>
      <c r="B22" s="23"/>
      <c r="C22" s="21" t="s">
        <v>115</v>
      </c>
      <c r="D22" s="23"/>
    </row>
    <row r="23" ht="18.75" customHeight="1" spans="1:4">
      <c r="A23" s="181"/>
      <c r="B23" s="23"/>
      <c r="C23" s="21" t="s">
        <v>116</v>
      </c>
      <c r="D23" s="23"/>
    </row>
    <row r="24" ht="18.75" customHeight="1" spans="1:4">
      <c r="A24" s="181"/>
      <c r="B24" s="23"/>
      <c r="C24" s="21" t="s">
        <v>117</v>
      </c>
      <c r="D24" s="23"/>
    </row>
    <row r="25" ht="18.75" customHeight="1" spans="1:4">
      <c r="A25" s="181"/>
      <c r="B25" s="23"/>
      <c r="C25" s="21" t="s">
        <v>118</v>
      </c>
      <c r="D25" s="23"/>
    </row>
    <row r="26" ht="18.75" customHeight="1" spans="1:4">
      <c r="A26" s="181"/>
      <c r="B26" s="23"/>
      <c r="C26" s="21" t="s">
        <v>119</v>
      </c>
      <c r="D26" s="23">
        <v>412871.04</v>
      </c>
    </row>
    <row r="27" ht="18.75" customHeight="1" spans="1:4">
      <c r="A27" s="179"/>
      <c r="B27" s="23"/>
      <c r="C27" s="21" t="s">
        <v>120</v>
      </c>
      <c r="D27" s="23"/>
    </row>
    <row r="28" ht="18.75" customHeight="1" spans="1:4">
      <c r="A28" s="180"/>
      <c r="B28" s="23"/>
      <c r="C28" s="21" t="s">
        <v>121</v>
      </c>
      <c r="D28" s="23"/>
    </row>
    <row r="29" ht="18.75" customHeight="1" spans="1:4">
      <c r="A29" s="181"/>
      <c r="B29" s="23"/>
      <c r="C29" s="21" t="s">
        <v>122</v>
      </c>
      <c r="D29" s="23"/>
    </row>
    <row r="30" ht="18.75" customHeight="1" spans="1:4">
      <c r="A30" s="181"/>
      <c r="B30" s="23"/>
      <c r="C30" s="21" t="s">
        <v>123</v>
      </c>
      <c r="D30" s="23"/>
    </row>
    <row r="31" ht="18.75" customHeight="1" spans="1:4">
      <c r="A31" s="181"/>
      <c r="B31" s="23"/>
      <c r="C31" s="21" t="s">
        <v>124</v>
      </c>
      <c r="D31" s="23"/>
    </row>
    <row r="32" ht="18.75" customHeight="1" spans="1:4">
      <c r="A32" s="181"/>
      <c r="B32" s="23"/>
      <c r="C32" s="21" t="s">
        <v>125</v>
      </c>
      <c r="D32" s="23"/>
    </row>
    <row r="33" ht="18.75" customHeight="1" spans="1:4">
      <c r="A33" s="181"/>
      <c r="B33" s="23"/>
      <c r="C33" s="21" t="s">
        <v>126</v>
      </c>
      <c r="D33" s="23"/>
    </row>
    <row r="34" ht="18.75" customHeight="1" spans="1:4">
      <c r="A34" s="179"/>
      <c r="B34" s="23"/>
      <c r="C34" s="182" t="s">
        <v>127</v>
      </c>
      <c r="D34" s="23"/>
    </row>
    <row r="35" ht="18.75" customHeight="1" spans="1:4">
      <c r="A35" s="180" t="s">
        <v>128</v>
      </c>
      <c r="B35" s="183">
        <v>8994620.73</v>
      </c>
      <c r="C35" s="179" t="s">
        <v>51</v>
      </c>
      <c r="D35" s="183">
        <v>8994620.73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workbookViewId="0">
      <selection activeCell="F7" sqref="F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64"/>
      <c r="B1" s="164"/>
      <c r="C1" s="164"/>
      <c r="D1" s="51"/>
      <c r="E1" s="164"/>
      <c r="F1" s="54"/>
      <c r="G1" s="34" t="s">
        <v>129</v>
      </c>
    </row>
    <row r="2" ht="39" customHeight="1" spans="1:7">
      <c r="A2" s="4" t="str">
        <f>"2025"&amp;"年一般公共预算支出预算表（按功能科目分类）"</f>
        <v>2025年一般公共预算支出预算表（按功能科目分类）</v>
      </c>
      <c r="B2" s="106"/>
      <c r="C2" s="106"/>
      <c r="D2" s="106"/>
      <c r="E2" s="106"/>
      <c r="F2" s="106"/>
      <c r="G2" s="106"/>
    </row>
    <row r="3" ht="18.75" customHeight="1" spans="1:7">
      <c r="A3" s="6" t="str">
        <f>"单位名称："&amp;"耿马傣族佤族自治县文化和旅游局"</f>
        <v>单位名称：耿马傣族佤族自治县文化和旅游局</v>
      </c>
      <c r="B3" s="165"/>
      <c r="C3" s="51"/>
      <c r="D3" s="51"/>
      <c r="E3" s="51"/>
      <c r="F3" s="54"/>
      <c r="G3" s="34" t="s">
        <v>1</v>
      </c>
    </row>
    <row r="4" ht="18.75" customHeight="1" spans="1:7">
      <c r="A4" s="166" t="s">
        <v>130</v>
      </c>
      <c r="B4" s="167"/>
      <c r="C4" s="107" t="s">
        <v>55</v>
      </c>
      <c r="D4" s="136" t="s">
        <v>74</v>
      </c>
      <c r="E4" s="12"/>
      <c r="F4" s="13"/>
      <c r="G4" s="129" t="s">
        <v>75</v>
      </c>
    </row>
    <row r="5" ht="18.75" customHeight="1" spans="1:7">
      <c r="A5" s="168" t="s">
        <v>72</v>
      </c>
      <c r="B5" s="168" t="s">
        <v>73</v>
      </c>
      <c r="C5" s="29"/>
      <c r="D5" s="169" t="s">
        <v>57</v>
      </c>
      <c r="E5" s="169" t="s">
        <v>131</v>
      </c>
      <c r="F5" s="169" t="s">
        <v>132</v>
      </c>
      <c r="G5" s="93"/>
    </row>
    <row r="6" ht="18.75" customHeight="1" spans="1:7">
      <c r="A6" s="170" t="s">
        <v>133</v>
      </c>
      <c r="B6" s="170" t="s">
        <v>134</v>
      </c>
      <c r="C6" s="170" t="s">
        <v>135</v>
      </c>
      <c r="D6" s="171">
        <v>4</v>
      </c>
      <c r="E6" s="172" t="s">
        <v>136</v>
      </c>
      <c r="F6" s="172" t="s">
        <v>137</v>
      </c>
      <c r="G6" s="170" t="s">
        <v>138</v>
      </c>
    </row>
    <row r="7" ht="18.75" customHeight="1" spans="1:7">
      <c r="A7" s="121" t="s">
        <v>83</v>
      </c>
      <c r="B7" s="121" t="s">
        <v>84</v>
      </c>
      <c r="C7" s="23">
        <v>7016470.56</v>
      </c>
      <c r="D7" s="23">
        <v>4453270.56</v>
      </c>
      <c r="E7" s="23">
        <v>4024886.44</v>
      </c>
      <c r="F7" s="23">
        <v>428384.12</v>
      </c>
      <c r="G7" s="23">
        <v>2563200</v>
      </c>
    </row>
    <row r="8" ht="18.75" customHeight="1" spans="1:7">
      <c r="A8" s="123" t="s">
        <v>139</v>
      </c>
      <c r="B8" s="123" t="s">
        <v>140</v>
      </c>
      <c r="C8" s="23">
        <v>6946470.56</v>
      </c>
      <c r="D8" s="23">
        <v>4453270.56</v>
      </c>
      <c r="E8" s="23">
        <v>4024886.44</v>
      </c>
      <c r="F8" s="23">
        <v>428384.12</v>
      </c>
      <c r="G8" s="23">
        <v>2493200</v>
      </c>
    </row>
    <row r="9" ht="18.75" customHeight="1" spans="1:7">
      <c r="A9" s="173" t="s">
        <v>141</v>
      </c>
      <c r="B9" s="173" t="s">
        <v>142</v>
      </c>
      <c r="C9" s="23">
        <v>4453270.56</v>
      </c>
      <c r="D9" s="23">
        <v>4453270.56</v>
      </c>
      <c r="E9" s="23">
        <v>4024886.44</v>
      </c>
      <c r="F9" s="23">
        <v>428384.12</v>
      </c>
      <c r="G9" s="23"/>
    </row>
    <row r="10" ht="18.75" customHeight="1" spans="1:7">
      <c r="A10" s="173" t="s">
        <v>143</v>
      </c>
      <c r="B10" s="173" t="s">
        <v>144</v>
      </c>
      <c r="C10" s="23">
        <v>2000000</v>
      </c>
      <c r="D10" s="23"/>
      <c r="E10" s="23"/>
      <c r="F10" s="23"/>
      <c r="G10" s="23">
        <v>2000000</v>
      </c>
    </row>
    <row r="11" ht="18.75" customHeight="1" spans="1:7">
      <c r="A11" s="173" t="s">
        <v>145</v>
      </c>
      <c r="B11" s="173" t="s">
        <v>146</v>
      </c>
      <c r="C11" s="23">
        <v>350000</v>
      </c>
      <c r="D11" s="23"/>
      <c r="E11" s="23"/>
      <c r="F11" s="23"/>
      <c r="G11" s="23">
        <v>350000</v>
      </c>
    </row>
    <row r="12" ht="18.75" customHeight="1" spans="1:7">
      <c r="A12" s="173" t="s">
        <v>147</v>
      </c>
      <c r="B12" s="173" t="s">
        <v>148</v>
      </c>
      <c r="C12" s="23">
        <v>36800</v>
      </c>
      <c r="D12" s="23"/>
      <c r="E12" s="23"/>
      <c r="F12" s="23"/>
      <c r="G12" s="23">
        <v>36800</v>
      </c>
    </row>
    <row r="13" ht="18.75" customHeight="1" spans="1:7">
      <c r="A13" s="173" t="s">
        <v>149</v>
      </c>
      <c r="B13" s="173" t="s">
        <v>150</v>
      </c>
      <c r="C13" s="23">
        <v>106400</v>
      </c>
      <c r="D13" s="23"/>
      <c r="E13" s="23"/>
      <c r="F13" s="23"/>
      <c r="G13" s="23">
        <v>106400</v>
      </c>
    </row>
    <row r="14" ht="18.75" customHeight="1" spans="1:7">
      <c r="A14" s="123" t="s">
        <v>151</v>
      </c>
      <c r="B14" s="123" t="s">
        <v>152</v>
      </c>
      <c r="C14" s="23">
        <v>60000</v>
      </c>
      <c r="D14" s="23"/>
      <c r="E14" s="23"/>
      <c r="F14" s="23"/>
      <c r="G14" s="23">
        <v>60000</v>
      </c>
    </row>
    <row r="15" ht="18.75" customHeight="1" spans="1:7">
      <c r="A15" s="173" t="s">
        <v>153</v>
      </c>
      <c r="B15" s="173" t="s">
        <v>154</v>
      </c>
      <c r="C15" s="23">
        <v>60000</v>
      </c>
      <c r="D15" s="23"/>
      <c r="E15" s="23"/>
      <c r="F15" s="23"/>
      <c r="G15" s="23">
        <v>60000</v>
      </c>
    </row>
    <row r="16" ht="18.75" customHeight="1" spans="1:7">
      <c r="A16" s="123" t="s">
        <v>155</v>
      </c>
      <c r="B16" s="123" t="s">
        <v>156</v>
      </c>
      <c r="C16" s="23">
        <v>10000</v>
      </c>
      <c r="D16" s="23"/>
      <c r="E16" s="23"/>
      <c r="F16" s="23"/>
      <c r="G16" s="23">
        <v>10000</v>
      </c>
    </row>
    <row r="17" ht="18.75" customHeight="1" spans="1:7">
      <c r="A17" s="173" t="s">
        <v>157</v>
      </c>
      <c r="B17" s="173" t="s">
        <v>156</v>
      </c>
      <c r="C17" s="23">
        <v>10000</v>
      </c>
      <c r="D17" s="23"/>
      <c r="E17" s="23"/>
      <c r="F17" s="23"/>
      <c r="G17" s="23">
        <v>10000</v>
      </c>
    </row>
    <row r="18" ht="18.75" customHeight="1" spans="1:7">
      <c r="A18" s="121" t="s">
        <v>85</v>
      </c>
      <c r="B18" s="121" t="s">
        <v>86</v>
      </c>
      <c r="C18" s="23">
        <v>1298839.92</v>
      </c>
      <c r="D18" s="23">
        <v>1298839.92</v>
      </c>
      <c r="E18" s="23">
        <v>1298839.92</v>
      </c>
      <c r="F18" s="23"/>
      <c r="G18" s="23"/>
    </row>
    <row r="19" ht="18.75" customHeight="1" spans="1:7">
      <c r="A19" s="123" t="s">
        <v>158</v>
      </c>
      <c r="B19" s="123" t="s">
        <v>159</v>
      </c>
      <c r="C19" s="23">
        <v>1286952.72</v>
      </c>
      <c r="D19" s="23">
        <v>1286952.72</v>
      </c>
      <c r="E19" s="23">
        <v>1286952.72</v>
      </c>
      <c r="F19" s="23"/>
      <c r="G19" s="23"/>
    </row>
    <row r="20" ht="18.75" customHeight="1" spans="1:7">
      <c r="A20" s="173" t="s">
        <v>160</v>
      </c>
      <c r="B20" s="173" t="s">
        <v>161</v>
      </c>
      <c r="C20" s="23">
        <v>736458</v>
      </c>
      <c r="D20" s="23">
        <v>736458</v>
      </c>
      <c r="E20" s="23">
        <v>736458</v>
      </c>
      <c r="F20" s="23"/>
      <c r="G20" s="23"/>
    </row>
    <row r="21" ht="18.75" customHeight="1" spans="1:7">
      <c r="A21" s="173" t="s">
        <v>162</v>
      </c>
      <c r="B21" s="173" t="s">
        <v>163</v>
      </c>
      <c r="C21" s="23">
        <v>550494.72</v>
      </c>
      <c r="D21" s="23">
        <v>550494.72</v>
      </c>
      <c r="E21" s="23">
        <v>550494.72</v>
      </c>
      <c r="F21" s="23"/>
      <c r="G21" s="23"/>
    </row>
    <row r="22" ht="18.75" customHeight="1" spans="1:7">
      <c r="A22" s="123" t="s">
        <v>164</v>
      </c>
      <c r="B22" s="123" t="s">
        <v>165</v>
      </c>
      <c r="C22" s="23">
        <v>11887.2</v>
      </c>
      <c r="D22" s="23">
        <v>11887.2</v>
      </c>
      <c r="E22" s="23">
        <v>11887.2</v>
      </c>
      <c r="F22" s="23"/>
      <c r="G22" s="23"/>
    </row>
    <row r="23" ht="18.75" customHeight="1" spans="1:7">
      <c r="A23" s="173" t="s">
        <v>166</v>
      </c>
      <c r="B23" s="173" t="s">
        <v>167</v>
      </c>
      <c r="C23" s="23">
        <v>11887.2</v>
      </c>
      <c r="D23" s="23">
        <v>11887.2</v>
      </c>
      <c r="E23" s="23">
        <v>11887.2</v>
      </c>
      <c r="F23" s="23"/>
      <c r="G23" s="23"/>
    </row>
    <row r="24" ht="18.75" customHeight="1" spans="1:7">
      <c r="A24" s="121" t="s">
        <v>87</v>
      </c>
      <c r="B24" s="121" t="s">
        <v>88</v>
      </c>
      <c r="C24" s="23">
        <v>266439.21</v>
      </c>
      <c r="D24" s="23">
        <v>266439.21</v>
      </c>
      <c r="E24" s="23">
        <v>266439.21</v>
      </c>
      <c r="F24" s="23"/>
      <c r="G24" s="23"/>
    </row>
    <row r="25" ht="18.75" customHeight="1" spans="1:7">
      <c r="A25" s="123" t="s">
        <v>168</v>
      </c>
      <c r="B25" s="123" t="s">
        <v>169</v>
      </c>
      <c r="C25" s="23">
        <v>266439.21</v>
      </c>
      <c r="D25" s="23">
        <v>266439.21</v>
      </c>
      <c r="E25" s="23">
        <v>266439.21</v>
      </c>
      <c r="F25" s="23"/>
      <c r="G25" s="23"/>
    </row>
    <row r="26" ht="18.75" customHeight="1" spans="1:7">
      <c r="A26" s="173" t="s">
        <v>170</v>
      </c>
      <c r="B26" s="173" t="s">
        <v>171</v>
      </c>
      <c r="C26" s="23">
        <v>122849.03</v>
      </c>
      <c r="D26" s="23">
        <v>122849.03</v>
      </c>
      <c r="E26" s="23">
        <v>122849.03</v>
      </c>
      <c r="F26" s="23"/>
      <c r="G26" s="23"/>
    </row>
    <row r="27" ht="18.75" customHeight="1" spans="1:7">
      <c r="A27" s="173" t="s">
        <v>172</v>
      </c>
      <c r="B27" s="173" t="s">
        <v>173</v>
      </c>
      <c r="C27" s="23">
        <v>121433</v>
      </c>
      <c r="D27" s="23">
        <v>121433</v>
      </c>
      <c r="E27" s="23">
        <v>121433</v>
      </c>
      <c r="F27" s="23"/>
      <c r="G27" s="23"/>
    </row>
    <row r="28" ht="18.75" customHeight="1" spans="1:7">
      <c r="A28" s="173" t="s">
        <v>174</v>
      </c>
      <c r="B28" s="173" t="s">
        <v>175</v>
      </c>
      <c r="C28" s="23">
        <v>22157.18</v>
      </c>
      <c r="D28" s="23">
        <v>22157.18</v>
      </c>
      <c r="E28" s="23">
        <v>22157.18</v>
      </c>
      <c r="F28" s="23"/>
      <c r="G28" s="23"/>
    </row>
    <row r="29" ht="18.75" customHeight="1" spans="1:7">
      <c r="A29" s="121" t="s">
        <v>89</v>
      </c>
      <c r="B29" s="121" t="s">
        <v>90</v>
      </c>
      <c r="C29" s="23">
        <v>412871.04</v>
      </c>
      <c r="D29" s="23">
        <v>412871.04</v>
      </c>
      <c r="E29" s="23">
        <v>412871.04</v>
      </c>
      <c r="F29" s="23"/>
      <c r="G29" s="23"/>
    </row>
    <row r="30" ht="18.75" customHeight="1" spans="1:7">
      <c r="A30" s="123" t="s">
        <v>176</v>
      </c>
      <c r="B30" s="123" t="s">
        <v>177</v>
      </c>
      <c r="C30" s="23">
        <v>412871.04</v>
      </c>
      <c r="D30" s="23">
        <v>412871.04</v>
      </c>
      <c r="E30" s="23">
        <v>412871.04</v>
      </c>
      <c r="F30" s="23"/>
      <c r="G30" s="23"/>
    </row>
    <row r="31" ht="18.75" customHeight="1" spans="1:7">
      <c r="A31" s="173" t="s">
        <v>178</v>
      </c>
      <c r="B31" s="173" t="s">
        <v>179</v>
      </c>
      <c r="C31" s="23">
        <v>412871.04</v>
      </c>
      <c r="D31" s="23">
        <v>412871.04</v>
      </c>
      <c r="E31" s="23">
        <v>412871.04</v>
      </c>
      <c r="F31" s="23"/>
      <c r="G31" s="23"/>
    </row>
    <row r="32" ht="18.75" customHeight="1" spans="1:7">
      <c r="A32" s="47" t="s">
        <v>55</v>
      </c>
      <c r="B32" s="47"/>
      <c r="C32" s="23">
        <v>8994620.73</v>
      </c>
      <c r="D32" s="23">
        <v>6431420.73</v>
      </c>
      <c r="E32" s="23">
        <v>6003036.61</v>
      </c>
      <c r="F32" s="23">
        <v>428384.12</v>
      </c>
      <c r="G32" s="23">
        <v>2563200</v>
      </c>
    </row>
  </sheetData>
  <mergeCells count="7">
    <mergeCell ref="A2:G2"/>
    <mergeCell ref="A3:E3"/>
    <mergeCell ref="A4:B4"/>
    <mergeCell ref="D4:F4"/>
    <mergeCell ref="A32:B3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8"/>
  <sheetViews>
    <sheetView showZeros="0" workbookViewId="0">
      <selection activeCell="A1" sqref="A1"/>
    </sheetView>
  </sheetViews>
  <sheetFormatPr defaultColWidth="9.14285714285714" defaultRowHeight="14.25" customHeight="1" outlineLevelRow="7"/>
  <cols>
    <col min="1" max="12" width="23.847619047619" customWidth="1"/>
  </cols>
  <sheetData>
    <row r="1" customHeight="1" spans="1:12">
      <c r="A1" s="143"/>
      <c r="B1" s="143"/>
      <c r="C1" s="144"/>
      <c r="E1" s="59"/>
      <c r="F1" s="125"/>
      <c r="H1" s="125"/>
      <c r="J1" s="162"/>
      <c r="K1" s="162"/>
      <c r="L1" s="163" t="s">
        <v>180</v>
      </c>
    </row>
    <row r="2" ht="39" customHeight="1" spans="1:12">
      <c r="A2" s="145" t="s">
        <v>181</v>
      </c>
      <c r="B2" s="146"/>
      <c r="C2" s="147"/>
      <c r="D2" s="146"/>
      <c r="E2" s="147"/>
      <c r="F2" s="146"/>
      <c r="G2" s="147"/>
      <c r="H2" s="146"/>
      <c r="I2" s="147"/>
      <c r="J2" s="146"/>
      <c r="K2" s="146"/>
      <c r="L2" s="147"/>
    </row>
    <row r="3" ht="18.75" customHeight="1" spans="1:12">
      <c r="A3" s="148" t="str">
        <f>"单位名称："&amp;"耿马傣族佤族自治县文化和旅游局"</f>
        <v>单位名称：耿马傣族佤族自治县文化和旅游局</v>
      </c>
      <c r="B3" s="143"/>
      <c r="C3" s="144"/>
      <c r="D3" s="149"/>
      <c r="E3" s="59"/>
      <c r="F3" s="149"/>
      <c r="G3" s="149"/>
      <c r="H3" s="125"/>
      <c r="J3" s="162"/>
      <c r="K3" s="162"/>
      <c r="L3" s="163" t="s">
        <v>182</v>
      </c>
    </row>
    <row r="4" ht="18.75" customHeight="1" spans="1:12">
      <c r="A4" s="150" t="s">
        <v>183</v>
      </c>
      <c r="B4" s="150" t="s">
        <v>184</v>
      </c>
      <c r="C4" s="63" t="s">
        <v>185</v>
      </c>
      <c r="D4" s="151"/>
      <c r="E4" s="63" t="s">
        <v>186</v>
      </c>
      <c r="F4" s="152"/>
      <c r="G4" s="152"/>
      <c r="H4" s="152"/>
      <c r="I4" s="152"/>
      <c r="J4" s="151"/>
      <c r="K4" s="63" t="s">
        <v>187</v>
      </c>
      <c r="L4" s="151" t="s">
        <v>187</v>
      </c>
    </row>
    <row r="5" ht="18.75" customHeight="1" spans="1:12">
      <c r="A5" s="153"/>
      <c r="B5" s="154"/>
      <c r="C5" s="154" t="s">
        <v>188</v>
      </c>
      <c r="D5" s="155" t="s">
        <v>189</v>
      </c>
      <c r="E5" s="63" t="s">
        <v>57</v>
      </c>
      <c r="F5" s="151"/>
      <c r="G5" s="63" t="s">
        <v>190</v>
      </c>
      <c r="H5" s="151"/>
      <c r="I5" s="63" t="s">
        <v>191</v>
      </c>
      <c r="J5" s="151"/>
      <c r="K5" s="154" t="s">
        <v>188</v>
      </c>
      <c r="L5" s="154" t="s">
        <v>189</v>
      </c>
    </row>
    <row r="6" ht="18.75" customHeight="1" spans="1:12">
      <c r="A6" s="156"/>
      <c r="B6" s="156"/>
      <c r="C6" s="157"/>
      <c r="D6" s="156"/>
      <c r="E6" s="158" t="s">
        <v>188</v>
      </c>
      <c r="F6" s="159" t="s">
        <v>189</v>
      </c>
      <c r="G6" s="160" t="s">
        <v>188</v>
      </c>
      <c r="H6" s="159" t="s">
        <v>189</v>
      </c>
      <c r="I6" s="160" t="s">
        <v>188</v>
      </c>
      <c r="J6" s="159" t="s">
        <v>189</v>
      </c>
      <c r="K6" s="156"/>
      <c r="L6" s="156"/>
    </row>
    <row r="7" ht="18.75" customHeight="1" spans="1:12">
      <c r="A7" s="19">
        <v>1</v>
      </c>
      <c r="B7" s="18">
        <v>2</v>
      </c>
      <c r="C7" s="18">
        <v>3</v>
      </c>
      <c r="D7" s="161">
        <v>4</v>
      </c>
      <c r="E7" s="161">
        <v>5</v>
      </c>
      <c r="F7" s="161">
        <v>6</v>
      </c>
      <c r="G7" s="161">
        <v>7</v>
      </c>
      <c r="H7" s="161">
        <v>8</v>
      </c>
      <c r="I7" s="161">
        <v>9</v>
      </c>
      <c r="J7" s="18">
        <v>10</v>
      </c>
      <c r="K7" s="18">
        <v>11</v>
      </c>
      <c r="L7" s="18">
        <v>12</v>
      </c>
    </row>
    <row r="8" ht="18.75" customHeight="1" spans="1:12">
      <c r="A8" s="23">
        <v>52500</v>
      </c>
      <c r="B8" s="23">
        <v>33000</v>
      </c>
      <c r="C8" s="23"/>
      <c r="D8" s="23"/>
      <c r="E8" s="23">
        <v>40000</v>
      </c>
      <c r="F8" s="23">
        <v>20000</v>
      </c>
      <c r="G8" s="23"/>
      <c r="H8" s="23"/>
      <c r="I8" s="23">
        <v>40000</v>
      </c>
      <c r="J8" s="23">
        <v>20000</v>
      </c>
      <c r="K8" s="23">
        <v>12500</v>
      </c>
      <c r="L8" s="23">
        <v>13000</v>
      </c>
    </row>
  </sheetData>
  <mergeCells count="14">
    <mergeCell ref="A2:L2"/>
    <mergeCell ref="A3:E3"/>
    <mergeCell ref="C4:D4"/>
    <mergeCell ref="E4:J4"/>
    <mergeCell ref="K4:L4"/>
    <mergeCell ref="E5:F5"/>
    <mergeCell ref="G5:H5"/>
    <mergeCell ref="I5:J5"/>
    <mergeCell ref="A4:A6"/>
    <mergeCell ref="B4:B6"/>
    <mergeCell ref="C5:C6"/>
    <mergeCell ref="D5:D6"/>
    <mergeCell ref="K5:K6"/>
    <mergeCell ref="L5:L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5"/>
  <sheetViews>
    <sheetView showZeros="0" workbookViewId="0">
      <selection activeCell="H41" sqref="H41:H4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2"/>
      <c r="D1" s="133"/>
      <c r="E1" s="133"/>
      <c r="F1" s="133"/>
      <c r="G1" s="133"/>
      <c r="H1" s="65"/>
      <c r="I1" s="65"/>
      <c r="J1" s="65"/>
      <c r="K1" s="65"/>
      <c r="L1" s="65"/>
      <c r="M1" s="65"/>
      <c r="N1" s="2"/>
      <c r="O1" s="2"/>
      <c r="P1" s="2"/>
      <c r="Q1" s="65"/>
      <c r="U1" s="132"/>
      <c r="W1" s="33" t="s">
        <v>192</v>
      </c>
    </row>
    <row r="2" ht="39.75" customHeight="1" spans="1:23">
      <c r="A2" s="134" t="str">
        <f>"2025"&amp;"年部门基本支出预算表"</f>
        <v>2025年部门基本支出预算表</v>
      </c>
      <c r="B2" s="68"/>
      <c r="C2" s="68"/>
      <c r="D2" s="68"/>
      <c r="E2" s="68"/>
      <c r="F2" s="68"/>
      <c r="G2" s="68"/>
      <c r="H2" s="68"/>
      <c r="I2" s="68"/>
      <c r="J2" s="68"/>
      <c r="K2" s="68"/>
      <c r="L2" s="68"/>
      <c r="M2" s="68"/>
      <c r="N2" s="5"/>
      <c r="O2" s="5"/>
      <c r="P2" s="5"/>
      <c r="Q2" s="68"/>
      <c r="R2" s="68"/>
      <c r="S2" s="68"/>
      <c r="T2" s="68"/>
      <c r="U2" s="68"/>
      <c r="V2" s="68"/>
      <c r="W2" s="68"/>
    </row>
    <row r="3" ht="18.75" customHeight="1" spans="1:23">
      <c r="A3" s="6" t="str">
        <f>"单位名称："&amp;"耿马傣族佤族自治县文化和旅游局"</f>
        <v>单位名称：耿马傣族佤族自治县文化和旅游局</v>
      </c>
      <c r="B3" s="135"/>
      <c r="C3" s="135"/>
      <c r="D3" s="135"/>
      <c r="E3" s="135"/>
      <c r="F3" s="135"/>
      <c r="G3" s="135"/>
      <c r="H3" s="70"/>
      <c r="I3" s="70"/>
      <c r="J3" s="70"/>
      <c r="K3" s="70"/>
      <c r="L3" s="70"/>
      <c r="M3" s="70"/>
      <c r="N3" s="8"/>
      <c r="O3" s="8"/>
      <c r="P3" s="8"/>
      <c r="Q3" s="70"/>
      <c r="U3" s="132"/>
      <c r="W3" s="33" t="s">
        <v>182</v>
      </c>
    </row>
    <row r="4" ht="18.75" customHeight="1" spans="1:23">
      <c r="A4" s="9" t="s">
        <v>193</v>
      </c>
      <c r="B4" s="9" t="s">
        <v>194</v>
      </c>
      <c r="C4" s="9" t="s">
        <v>195</v>
      </c>
      <c r="D4" s="9" t="s">
        <v>196</v>
      </c>
      <c r="E4" s="9" t="s">
        <v>197</v>
      </c>
      <c r="F4" s="9" t="s">
        <v>198</v>
      </c>
      <c r="G4" s="9" t="s">
        <v>199</v>
      </c>
      <c r="H4" s="136" t="s">
        <v>200</v>
      </c>
      <c r="I4" s="88" t="s">
        <v>200</v>
      </c>
      <c r="J4" s="88"/>
      <c r="K4" s="88"/>
      <c r="L4" s="88"/>
      <c r="M4" s="88"/>
      <c r="N4" s="12"/>
      <c r="O4" s="12"/>
      <c r="P4" s="12"/>
      <c r="Q4" s="73" t="s">
        <v>61</v>
      </c>
      <c r="R4" s="88" t="s">
        <v>77</v>
      </c>
      <c r="S4" s="88"/>
      <c r="T4" s="88"/>
      <c r="U4" s="88"/>
      <c r="V4" s="88"/>
      <c r="W4" s="140"/>
    </row>
    <row r="5" ht="18.75" customHeight="1" spans="1:23">
      <c r="A5" s="14"/>
      <c r="B5" s="131"/>
      <c r="C5" s="14"/>
      <c r="D5" s="14"/>
      <c r="E5" s="14"/>
      <c r="F5" s="14"/>
      <c r="G5" s="14"/>
      <c r="H5" s="107" t="s">
        <v>201</v>
      </c>
      <c r="I5" s="136" t="s">
        <v>58</v>
      </c>
      <c r="J5" s="88"/>
      <c r="K5" s="88"/>
      <c r="L5" s="88"/>
      <c r="M5" s="140"/>
      <c r="N5" s="11" t="s">
        <v>202</v>
      </c>
      <c r="O5" s="12"/>
      <c r="P5" s="13"/>
      <c r="Q5" s="9" t="s">
        <v>61</v>
      </c>
      <c r="R5" s="136" t="s">
        <v>77</v>
      </c>
      <c r="S5" s="73" t="s">
        <v>64</v>
      </c>
      <c r="T5" s="88" t="s">
        <v>77</v>
      </c>
      <c r="U5" s="73" t="s">
        <v>66</v>
      </c>
      <c r="V5" s="73" t="s">
        <v>67</v>
      </c>
      <c r="W5" s="142" t="s">
        <v>68</v>
      </c>
    </row>
    <row r="6" ht="18.75" customHeight="1" spans="1:23">
      <c r="A6" s="28"/>
      <c r="B6" s="28"/>
      <c r="C6" s="28"/>
      <c r="D6" s="28"/>
      <c r="E6" s="28"/>
      <c r="F6" s="28"/>
      <c r="G6" s="28"/>
      <c r="H6" s="28"/>
      <c r="I6" s="141" t="s">
        <v>203</v>
      </c>
      <c r="J6" s="9" t="s">
        <v>204</v>
      </c>
      <c r="K6" s="9" t="s">
        <v>205</v>
      </c>
      <c r="L6" s="9" t="s">
        <v>206</v>
      </c>
      <c r="M6" s="9" t="s">
        <v>207</v>
      </c>
      <c r="N6" s="9" t="s">
        <v>58</v>
      </c>
      <c r="O6" s="9" t="s">
        <v>59</v>
      </c>
      <c r="P6" s="9" t="s">
        <v>60</v>
      </c>
      <c r="Q6" s="28"/>
      <c r="R6" s="9" t="s">
        <v>57</v>
      </c>
      <c r="S6" s="9" t="s">
        <v>64</v>
      </c>
      <c r="T6" s="9" t="s">
        <v>208</v>
      </c>
      <c r="U6" s="9" t="s">
        <v>66</v>
      </c>
      <c r="V6" s="9" t="s">
        <v>67</v>
      </c>
      <c r="W6" s="9" t="s">
        <v>68</v>
      </c>
    </row>
    <row r="7" ht="18.75" customHeight="1" spans="1:23">
      <c r="A7" s="110"/>
      <c r="B7" s="110"/>
      <c r="C7" s="110"/>
      <c r="D7" s="110"/>
      <c r="E7" s="110"/>
      <c r="F7" s="110"/>
      <c r="G7" s="110"/>
      <c r="H7" s="110"/>
      <c r="I7" s="92"/>
      <c r="J7" s="16" t="s">
        <v>209</v>
      </c>
      <c r="K7" s="16" t="s">
        <v>205</v>
      </c>
      <c r="L7" s="16" t="s">
        <v>206</v>
      </c>
      <c r="M7" s="16" t="s">
        <v>207</v>
      </c>
      <c r="N7" s="16" t="s">
        <v>205</v>
      </c>
      <c r="O7" s="16" t="s">
        <v>206</v>
      </c>
      <c r="P7" s="16" t="s">
        <v>207</v>
      </c>
      <c r="Q7" s="16" t="s">
        <v>61</v>
      </c>
      <c r="R7" s="16" t="s">
        <v>57</v>
      </c>
      <c r="S7" s="16" t="s">
        <v>64</v>
      </c>
      <c r="T7" s="16" t="s">
        <v>208</v>
      </c>
      <c r="U7" s="16" t="s">
        <v>66</v>
      </c>
      <c r="V7" s="16" t="s">
        <v>67</v>
      </c>
      <c r="W7" s="16" t="s">
        <v>68</v>
      </c>
    </row>
    <row r="8" ht="18.7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18.75" customHeight="1" spans="1:23">
      <c r="A9" s="138" t="s">
        <v>70</v>
      </c>
      <c r="B9" s="138"/>
      <c r="C9" s="138"/>
      <c r="D9" s="138"/>
      <c r="E9" s="138"/>
      <c r="F9" s="138"/>
      <c r="G9" s="138"/>
      <c r="H9" s="23">
        <v>6431420.73</v>
      </c>
      <c r="I9" s="23">
        <v>6431420.73</v>
      </c>
      <c r="J9" s="23"/>
      <c r="K9" s="23"/>
      <c r="L9" s="23">
        <v>6431420.73</v>
      </c>
      <c r="M9" s="23"/>
      <c r="N9" s="23"/>
      <c r="O9" s="23"/>
      <c r="P9" s="23"/>
      <c r="Q9" s="23"/>
      <c r="R9" s="23"/>
      <c r="S9" s="23"/>
      <c r="T9" s="23"/>
      <c r="U9" s="23"/>
      <c r="V9" s="23"/>
      <c r="W9" s="23"/>
    </row>
    <row r="10" ht="18.75" customHeight="1" spans="1:23">
      <c r="A10" s="139" t="s">
        <v>70</v>
      </c>
      <c r="B10" s="20"/>
      <c r="C10" s="20"/>
      <c r="D10" s="20"/>
      <c r="E10" s="20"/>
      <c r="F10" s="20"/>
      <c r="G10" s="20"/>
      <c r="H10" s="23">
        <v>6431420.73</v>
      </c>
      <c r="I10" s="23">
        <v>6431420.73</v>
      </c>
      <c r="J10" s="23"/>
      <c r="K10" s="23"/>
      <c r="L10" s="23">
        <v>6431420.73</v>
      </c>
      <c r="M10" s="23"/>
      <c r="N10" s="23"/>
      <c r="O10" s="23"/>
      <c r="P10" s="23"/>
      <c r="Q10" s="23"/>
      <c r="R10" s="23"/>
      <c r="S10" s="23"/>
      <c r="T10" s="23"/>
      <c r="U10" s="23"/>
      <c r="V10" s="23"/>
      <c r="W10" s="23"/>
    </row>
    <row r="11" ht="18.75" customHeight="1" spans="1:23">
      <c r="A11" s="25"/>
      <c r="B11" s="20" t="s">
        <v>210</v>
      </c>
      <c r="C11" s="20" t="s">
        <v>211</v>
      </c>
      <c r="D11" s="20" t="s">
        <v>141</v>
      </c>
      <c r="E11" s="20" t="s">
        <v>142</v>
      </c>
      <c r="F11" s="20" t="s">
        <v>212</v>
      </c>
      <c r="G11" s="20" t="s">
        <v>213</v>
      </c>
      <c r="H11" s="23">
        <v>677448</v>
      </c>
      <c r="I11" s="23">
        <v>677448</v>
      </c>
      <c r="J11" s="23"/>
      <c r="K11" s="23"/>
      <c r="L11" s="23">
        <v>677448</v>
      </c>
      <c r="M11" s="23"/>
      <c r="N11" s="23"/>
      <c r="O11" s="23"/>
      <c r="P11" s="23"/>
      <c r="Q11" s="23"/>
      <c r="R11" s="23"/>
      <c r="S11" s="23"/>
      <c r="T11" s="23"/>
      <c r="U11" s="23"/>
      <c r="V11" s="23"/>
      <c r="W11" s="23"/>
    </row>
    <row r="12" ht="18.75" customHeight="1" spans="1:23">
      <c r="A12" s="25"/>
      <c r="B12" s="20" t="s">
        <v>214</v>
      </c>
      <c r="C12" s="20" t="s">
        <v>215</v>
      </c>
      <c r="D12" s="20" t="s">
        <v>141</v>
      </c>
      <c r="E12" s="20" t="s">
        <v>142</v>
      </c>
      <c r="F12" s="20" t="s">
        <v>212</v>
      </c>
      <c r="G12" s="20" t="s">
        <v>213</v>
      </c>
      <c r="H12" s="23">
        <v>810216</v>
      </c>
      <c r="I12" s="23">
        <v>810216</v>
      </c>
      <c r="J12" s="23"/>
      <c r="K12" s="23"/>
      <c r="L12" s="23">
        <v>810216</v>
      </c>
      <c r="M12" s="23"/>
      <c r="N12" s="23"/>
      <c r="O12" s="23"/>
      <c r="P12" s="23"/>
      <c r="Q12" s="23"/>
      <c r="R12" s="23"/>
      <c r="S12" s="23"/>
      <c r="T12" s="23"/>
      <c r="U12" s="23"/>
      <c r="V12" s="23"/>
      <c r="W12" s="23"/>
    </row>
    <row r="13" ht="18.75" customHeight="1" spans="1:23">
      <c r="A13" s="25"/>
      <c r="B13" s="20" t="s">
        <v>210</v>
      </c>
      <c r="C13" s="20" t="s">
        <v>211</v>
      </c>
      <c r="D13" s="20" t="s">
        <v>141</v>
      </c>
      <c r="E13" s="20" t="s">
        <v>142</v>
      </c>
      <c r="F13" s="20" t="s">
        <v>216</v>
      </c>
      <c r="G13" s="20" t="s">
        <v>217</v>
      </c>
      <c r="H13" s="23">
        <v>181800</v>
      </c>
      <c r="I13" s="23">
        <v>181800</v>
      </c>
      <c r="J13" s="23"/>
      <c r="K13" s="23"/>
      <c r="L13" s="23">
        <v>181800</v>
      </c>
      <c r="M13" s="23"/>
      <c r="N13" s="23"/>
      <c r="O13" s="23"/>
      <c r="P13" s="23"/>
      <c r="Q13" s="23"/>
      <c r="R13" s="23"/>
      <c r="S13" s="23"/>
      <c r="T13" s="23"/>
      <c r="U13" s="23"/>
      <c r="V13" s="23"/>
      <c r="W13" s="23"/>
    </row>
    <row r="14" ht="18.75" customHeight="1" spans="1:23">
      <c r="A14" s="25"/>
      <c r="B14" s="20" t="s">
        <v>210</v>
      </c>
      <c r="C14" s="20" t="s">
        <v>211</v>
      </c>
      <c r="D14" s="20" t="s">
        <v>141</v>
      </c>
      <c r="E14" s="20" t="s">
        <v>142</v>
      </c>
      <c r="F14" s="20" t="s">
        <v>216</v>
      </c>
      <c r="G14" s="20" t="s">
        <v>217</v>
      </c>
      <c r="H14" s="23">
        <v>770040</v>
      </c>
      <c r="I14" s="23">
        <v>770040</v>
      </c>
      <c r="J14" s="23"/>
      <c r="K14" s="23"/>
      <c r="L14" s="23">
        <v>770040</v>
      </c>
      <c r="M14" s="23"/>
      <c r="N14" s="23"/>
      <c r="O14" s="23"/>
      <c r="P14" s="23"/>
      <c r="Q14" s="23"/>
      <c r="R14" s="23"/>
      <c r="S14" s="23"/>
      <c r="T14" s="23"/>
      <c r="U14" s="23"/>
      <c r="V14" s="23"/>
      <c r="W14" s="23"/>
    </row>
    <row r="15" ht="18.75" customHeight="1" spans="1:23">
      <c r="A15" s="25"/>
      <c r="B15" s="20" t="s">
        <v>214</v>
      </c>
      <c r="C15" s="20" t="s">
        <v>215</v>
      </c>
      <c r="D15" s="20" t="s">
        <v>141</v>
      </c>
      <c r="E15" s="20" t="s">
        <v>142</v>
      </c>
      <c r="F15" s="20" t="s">
        <v>216</v>
      </c>
      <c r="G15" s="20" t="s">
        <v>217</v>
      </c>
      <c r="H15" s="23">
        <v>149820</v>
      </c>
      <c r="I15" s="23">
        <v>149820</v>
      </c>
      <c r="J15" s="23"/>
      <c r="K15" s="23"/>
      <c r="L15" s="23">
        <v>149820</v>
      </c>
      <c r="M15" s="23"/>
      <c r="N15" s="23"/>
      <c r="O15" s="23"/>
      <c r="P15" s="23"/>
      <c r="Q15" s="23"/>
      <c r="R15" s="23"/>
      <c r="S15" s="23"/>
      <c r="T15" s="23"/>
      <c r="U15" s="23"/>
      <c r="V15" s="23"/>
      <c r="W15" s="23"/>
    </row>
    <row r="16" ht="18.75" customHeight="1" spans="1:23">
      <c r="A16" s="25"/>
      <c r="B16" s="20" t="s">
        <v>210</v>
      </c>
      <c r="C16" s="20" t="s">
        <v>211</v>
      </c>
      <c r="D16" s="20" t="s">
        <v>141</v>
      </c>
      <c r="E16" s="20" t="s">
        <v>142</v>
      </c>
      <c r="F16" s="20" t="s">
        <v>218</v>
      </c>
      <c r="G16" s="20" t="s">
        <v>219</v>
      </c>
      <c r="H16" s="23">
        <v>56454</v>
      </c>
      <c r="I16" s="23">
        <v>56454</v>
      </c>
      <c r="J16" s="23"/>
      <c r="K16" s="23"/>
      <c r="L16" s="23">
        <v>56454</v>
      </c>
      <c r="M16" s="23"/>
      <c r="N16" s="23"/>
      <c r="O16" s="23"/>
      <c r="P16" s="23"/>
      <c r="Q16" s="23"/>
      <c r="R16" s="23"/>
      <c r="S16" s="23"/>
      <c r="T16" s="23"/>
      <c r="U16" s="23"/>
      <c r="V16" s="23"/>
      <c r="W16" s="23"/>
    </row>
    <row r="17" ht="18.75" customHeight="1" spans="1:23">
      <c r="A17" s="25"/>
      <c r="B17" s="20" t="s">
        <v>220</v>
      </c>
      <c r="C17" s="20" t="s">
        <v>221</v>
      </c>
      <c r="D17" s="20" t="s">
        <v>141</v>
      </c>
      <c r="E17" s="20" t="s">
        <v>142</v>
      </c>
      <c r="F17" s="20" t="s">
        <v>218</v>
      </c>
      <c r="G17" s="20" t="s">
        <v>219</v>
      </c>
      <c r="H17" s="23">
        <v>282780</v>
      </c>
      <c r="I17" s="23">
        <v>282780</v>
      </c>
      <c r="J17" s="23"/>
      <c r="K17" s="23"/>
      <c r="L17" s="23">
        <v>282780</v>
      </c>
      <c r="M17" s="23"/>
      <c r="N17" s="23"/>
      <c r="O17" s="23"/>
      <c r="P17" s="23"/>
      <c r="Q17" s="23"/>
      <c r="R17" s="23"/>
      <c r="S17" s="23"/>
      <c r="T17" s="23"/>
      <c r="U17" s="23"/>
      <c r="V17" s="23"/>
      <c r="W17" s="23"/>
    </row>
    <row r="18" ht="18.75" customHeight="1" spans="1:23">
      <c r="A18" s="25"/>
      <c r="B18" s="20" t="s">
        <v>222</v>
      </c>
      <c r="C18" s="20" t="s">
        <v>223</v>
      </c>
      <c r="D18" s="20" t="s">
        <v>141</v>
      </c>
      <c r="E18" s="20" t="s">
        <v>142</v>
      </c>
      <c r="F18" s="20" t="s">
        <v>224</v>
      </c>
      <c r="G18" s="20" t="s">
        <v>225</v>
      </c>
      <c r="H18" s="23">
        <v>509928</v>
      </c>
      <c r="I18" s="23">
        <v>509928</v>
      </c>
      <c r="J18" s="23"/>
      <c r="K18" s="23"/>
      <c r="L18" s="23">
        <v>509928</v>
      </c>
      <c r="M18" s="23"/>
      <c r="N18" s="23"/>
      <c r="O18" s="23"/>
      <c r="P18" s="23"/>
      <c r="Q18" s="23"/>
      <c r="R18" s="23"/>
      <c r="S18" s="23"/>
      <c r="T18" s="23"/>
      <c r="U18" s="23"/>
      <c r="V18" s="23"/>
      <c r="W18" s="23"/>
    </row>
    <row r="19" ht="18.75" customHeight="1" spans="1:23">
      <c r="A19" s="25"/>
      <c r="B19" s="20" t="s">
        <v>226</v>
      </c>
      <c r="C19" s="20" t="s">
        <v>227</v>
      </c>
      <c r="D19" s="20" t="s">
        <v>141</v>
      </c>
      <c r="E19" s="20" t="s">
        <v>142</v>
      </c>
      <c r="F19" s="20" t="s">
        <v>224</v>
      </c>
      <c r="G19" s="20" t="s">
        <v>225</v>
      </c>
      <c r="H19" s="23">
        <v>324000</v>
      </c>
      <c r="I19" s="23">
        <v>324000</v>
      </c>
      <c r="J19" s="23"/>
      <c r="K19" s="23"/>
      <c r="L19" s="23">
        <v>324000</v>
      </c>
      <c r="M19" s="23"/>
      <c r="N19" s="23"/>
      <c r="O19" s="23"/>
      <c r="P19" s="23"/>
      <c r="Q19" s="23"/>
      <c r="R19" s="23"/>
      <c r="S19" s="23"/>
      <c r="T19" s="23"/>
      <c r="U19" s="23"/>
      <c r="V19" s="23"/>
      <c r="W19" s="23"/>
    </row>
    <row r="20" ht="18.75" customHeight="1" spans="1:23">
      <c r="A20" s="25"/>
      <c r="B20" s="20" t="s">
        <v>228</v>
      </c>
      <c r="C20" s="20" t="s">
        <v>229</v>
      </c>
      <c r="D20" s="20" t="s">
        <v>141</v>
      </c>
      <c r="E20" s="20" t="s">
        <v>142</v>
      </c>
      <c r="F20" s="20" t="s">
        <v>224</v>
      </c>
      <c r="G20" s="20" t="s">
        <v>225</v>
      </c>
      <c r="H20" s="23">
        <v>240360</v>
      </c>
      <c r="I20" s="23">
        <v>240360</v>
      </c>
      <c r="J20" s="23"/>
      <c r="K20" s="23"/>
      <c r="L20" s="23">
        <v>240360</v>
      </c>
      <c r="M20" s="23"/>
      <c r="N20" s="23"/>
      <c r="O20" s="23"/>
      <c r="P20" s="23"/>
      <c r="Q20" s="23"/>
      <c r="R20" s="23"/>
      <c r="S20" s="23"/>
      <c r="T20" s="23"/>
      <c r="U20" s="23"/>
      <c r="V20" s="23"/>
      <c r="W20" s="23"/>
    </row>
    <row r="21" ht="18.75" customHeight="1" spans="1:23">
      <c r="A21" s="25"/>
      <c r="B21" s="20" t="s">
        <v>230</v>
      </c>
      <c r="C21" s="20" t="s">
        <v>231</v>
      </c>
      <c r="D21" s="20" t="s">
        <v>162</v>
      </c>
      <c r="E21" s="20" t="s">
        <v>163</v>
      </c>
      <c r="F21" s="20" t="s">
        <v>232</v>
      </c>
      <c r="G21" s="20" t="s">
        <v>233</v>
      </c>
      <c r="H21" s="23">
        <v>550494.72</v>
      </c>
      <c r="I21" s="23">
        <v>550494.72</v>
      </c>
      <c r="J21" s="23"/>
      <c r="K21" s="23"/>
      <c r="L21" s="23">
        <v>550494.72</v>
      </c>
      <c r="M21" s="23"/>
      <c r="N21" s="23"/>
      <c r="O21" s="23"/>
      <c r="P21" s="23"/>
      <c r="Q21" s="23"/>
      <c r="R21" s="23"/>
      <c r="S21" s="23"/>
      <c r="T21" s="23"/>
      <c r="U21" s="23"/>
      <c r="V21" s="23"/>
      <c r="W21" s="23"/>
    </row>
    <row r="22" ht="18.75" customHeight="1" spans="1:23">
      <c r="A22" s="25"/>
      <c r="B22" s="20" t="s">
        <v>230</v>
      </c>
      <c r="C22" s="20" t="s">
        <v>231</v>
      </c>
      <c r="D22" s="20" t="s">
        <v>234</v>
      </c>
      <c r="E22" s="20" t="s">
        <v>235</v>
      </c>
      <c r="F22" s="20" t="s">
        <v>236</v>
      </c>
      <c r="G22" s="20" t="s">
        <v>237</v>
      </c>
      <c r="H22" s="23"/>
      <c r="I22" s="23"/>
      <c r="J22" s="23"/>
      <c r="K22" s="23"/>
      <c r="L22" s="23"/>
      <c r="M22" s="23"/>
      <c r="N22" s="23"/>
      <c r="O22" s="23"/>
      <c r="P22" s="23"/>
      <c r="Q22" s="23"/>
      <c r="R22" s="23"/>
      <c r="S22" s="23"/>
      <c r="T22" s="23"/>
      <c r="U22" s="23"/>
      <c r="V22" s="23"/>
      <c r="W22" s="23"/>
    </row>
    <row r="23" ht="18.75" customHeight="1" spans="1:23">
      <c r="A23" s="25"/>
      <c r="B23" s="20" t="s">
        <v>230</v>
      </c>
      <c r="C23" s="20" t="s">
        <v>231</v>
      </c>
      <c r="D23" s="20" t="s">
        <v>170</v>
      </c>
      <c r="E23" s="20" t="s">
        <v>171</v>
      </c>
      <c r="F23" s="20" t="s">
        <v>238</v>
      </c>
      <c r="G23" s="20" t="s">
        <v>239</v>
      </c>
      <c r="H23" s="23">
        <v>122849.03</v>
      </c>
      <c r="I23" s="23">
        <v>122849.03</v>
      </c>
      <c r="J23" s="23"/>
      <c r="K23" s="23"/>
      <c r="L23" s="23">
        <v>122849.03</v>
      </c>
      <c r="M23" s="23"/>
      <c r="N23" s="23"/>
      <c r="O23" s="23"/>
      <c r="P23" s="23"/>
      <c r="Q23" s="23"/>
      <c r="R23" s="23"/>
      <c r="S23" s="23"/>
      <c r="T23" s="23"/>
      <c r="U23" s="23"/>
      <c r="V23" s="23"/>
      <c r="W23" s="23"/>
    </row>
    <row r="24" ht="18.75" customHeight="1" spans="1:23">
      <c r="A24" s="25"/>
      <c r="B24" s="20" t="s">
        <v>230</v>
      </c>
      <c r="C24" s="20" t="s">
        <v>231</v>
      </c>
      <c r="D24" s="20" t="s">
        <v>172</v>
      </c>
      <c r="E24" s="20" t="s">
        <v>173</v>
      </c>
      <c r="F24" s="20" t="s">
        <v>238</v>
      </c>
      <c r="G24" s="20" t="s">
        <v>239</v>
      </c>
      <c r="H24" s="23">
        <v>121433</v>
      </c>
      <c r="I24" s="23">
        <v>121433</v>
      </c>
      <c r="J24" s="23"/>
      <c r="K24" s="23"/>
      <c r="L24" s="23">
        <v>121433</v>
      </c>
      <c r="M24" s="23"/>
      <c r="N24" s="23"/>
      <c r="O24" s="23"/>
      <c r="P24" s="23"/>
      <c r="Q24" s="23"/>
      <c r="R24" s="23"/>
      <c r="S24" s="23"/>
      <c r="T24" s="23"/>
      <c r="U24" s="23"/>
      <c r="V24" s="23"/>
      <c r="W24" s="23"/>
    </row>
    <row r="25" ht="18.75" customHeight="1" spans="1:23">
      <c r="A25" s="25"/>
      <c r="B25" s="20" t="s">
        <v>230</v>
      </c>
      <c r="C25" s="20" t="s">
        <v>231</v>
      </c>
      <c r="D25" s="20" t="s">
        <v>240</v>
      </c>
      <c r="E25" s="20" t="s">
        <v>241</v>
      </c>
      <c r="F25" s="20" t="s">
        <v>242</v>
      </c>
      <c r="G25" s="20" t="s">
        <v>243</v>
      </c>
      <c r="H25" s="23"/>
      <c r="I25" s="23"/>
      <c r="J25" s="23"/>
      <c r="K25" s="23"/>
      <c r="L25" s="23"/>
      <c r="M25" s="23"/>
      <c r="N25" s="23"/>
      <c r="O25" s="23"/>
      <c r="P25" s="23"/>
      <c r="Q25" s="23"/>
      <c r="R25" s="23"/>
      <c r="S25" s="23"/>
      <c r="T25" s="23"/>
      <c r="U25" s="23"/>
      <c r="V25" s="23"/>
      <c r="W25" s="23"/>
    </row>
    <row r="26" ht="18.75" customHeight="1" spans="1:23">
      <c r="A26" s="25"/>
      <c r="B26" s="20" t="s">
        <v>230</v>
      </c>
      <c r="C26" s="20" t="s">
        <v>231</v>
      </c>
      <c r="D26" s="20" t="s">
        <v>141</v>
      </c>
      <c r="E26" s="20" t="s">
        <v>142</v>
      </c>
      <c r="F26" s="20" t="s">
        <v>244</v>
      </c>
      <c r="G26" s="20" t="s">
        <v>245</v>
      </c>
      <c r="H26" s="23">
        <v>14408.44</v>
      </c>
      <c r="I26" s="23">
        <v>14408.44</v>
      </c>
      <c r="J26" s="23"/>
      <c r="K26" s="23"/>
      <c r="L26" s="23">
        <v>14408.44</v>
      </c>
      <c r="M26" s="23"/>
      <c r="N26" s="23"/>
      <c r="O26" s="23"/>
      <c r="P26" s="23"/>
      <c r="Q26" s="23"/>
      <c r="R26" s="23"/>
      <c r="S26" s="23"/>
      <c r="T26" s="23"/>
      <c r="U26" s="23"/>
      <c r="V26" s="23"/>
      <c r="W26" s="23"/>
    </row>
    <row r="27" ht="18.75" customHeight="1" spans="1:23">
      <c r="A27" s="25"/>
      <c r="B27" s="20" t="s">
        <v>230</v>
      </c>
      <c r="C27" s="20" t="s">
        <v>231</v>
      </c>
      <c r="D27" s="20" t="s">
        <v>174</v>
      </c>
      <c r="E27" s="20" t="s">
        <v>175</v>
      </c>
      <c r="F27" s="20" t="s">
        <v>244</v>
      </c>
      <c r="G27" s="20" t="s">
        <v>245</v>
      </c>
      <c r="H27" s="23">
        <v>15276</v>
      </c>
      <c r="I27" s="23">
        <v>15276</v>
      </c>
      <c r="J27" s="23"/>
      <c r="K27" s="23"/>
      <c r="L27" s="23">
        <v>15276</v>
      </c>
      <c r="M27" s="23"/>
      <c r="N27" s="23"/>
      <c r="O27" s="23"/>
      <c r="P27" s="23"/>
      <c r="Q27" s="23"/>
      <c r="R27" s="23"/>
      <c r="S27" s="23"/>
      <c r="T27" s="23"/>
      <c r="U27" s="23"/>
      <c r="V27" s="23"/>
      <c r="W27" s="23"/>
    </row>
    <row r="28" ht="18.75" customHeight="1" spans="1:23">
      <c r="A28" s="25"/>
      <c r="B28" s="20" t="s">
        <v>230</v>
      </c>
      <c r="C28" s="20" t="s">
        <v>231</v>
      </c>
      <c r="D28" s="20" t="s">
        <v>174</v>
      </c>
      <c r="E28" s="20" t="s">
        <v>175</v>
      </c>
      <c r="F28" s="20" t="s">
        <v>244</v>
      </c>
      <c r="G28" s="20" t="s">
        <v>245</v>
      </c>
      <c r="H28" s="23">
        <v>6881.18</v>
      </c>
      <c r="I28" s="23">
        <v>6881.18</v>
      </c>
      <c r="J28" s="23"/>
      <c r="K28" s="23"/>
      <c r="L28" s="23">
        <v>6881.18</v>
      </c>
      <c r="M28" s="23"/>
      <c r="N28" s="23"/>
      <c r="O28" s="23"/>
      <c r="P28" s="23"/>
      <c r="Q28" s="23"/>
      <c r="R28" s="23"/>
      <c r="S28" s="23"/>
      <c r="T28" s="23"/>
      <c r="U28" s="23"/>
      <c r="V28" s="23"/>
      <c r="W28" s="23"/>
    </row>
    <row r="29" ht="18.75" customHeight="1" spans="1:23">
      <c r="A29" s="25"/>
      <c r="B29" s="20" t="s">
        <v>246</v>
      </c>
      <c r="C29" s="20" t="s">
        <v>179</v>
      </c>
      <c r="D29" s="20" t="s">
        <v>178</v>
      </c>
      <c r="E29" s="20" t="s">
        <v>179</v>
      </c>
      <c r="F29" s="20" t="s">
        <v>247</v>
      </c>
      <c r="G29" s="20" t="s">
        <v>179</v>
      </c>
      <c r="H29" s="23">
        <v>412871.04</v>
      </c>
      <c r="I29" s="23">
        <v>412871.04</v>
      </c>
      <c r="J29" s="23"/>
      <c r="K29" s="23"/>
      <c r="L29" s="23">
        <v>412871.04</v>
      </c>
      <c r="M29" s="23"/>
      <c r="N29" s="23"/>
      <c r="O29" s="23"/>
      <c r="P29" s="23"/>
      <c r="Q29" s="23"/>
      <c r="R29" s="23"/>
      <c r="S29" s="23"/>
      <c r="T29" s="23"/>
      <c r="U29" s="23"/>
      <c r="V29" s="23"/>
      <c r="W29" s="23"/>
    </row>
    <row r="30" ht="18.75" customHeight="1" spans="1:23">
      <c r="A30" s="25"/>
      <c r="B30" s="20" t="s">
        <v>248</v>
      </c>
      <c r="C30" s="20" t="s">
        <v>249</v>
      </c>
      <c r="D30" s="20" t="s">
        <v>141</v>
      </c>
      <c r="E30" s="20" t="s">
        <v>142</v>
      </c>
      <c r="F30" s="20" t="s">
        <v>250</v>
      </c>
      <c r="G30" s="20" t="s">
        <v>251</v>
      </c>
      <c r="H30" s="23">
        <v>56000</v>
      </c>
      <c r="I30" s="23">
        <v>56000</v>
      </c>
      <c r="J30" s="23"/>
      <c r="K30" s="23"/>
      <c r="L30" s="23">
        <v>56000</v>
      </c>
      <c r="M30" s="23"/>
      <c r="N30" s="23"/>
      <c r="O30" s="23"/>
      <c r="P30" s="23"/>
      <c r="Q30" s="23"/>
      <c r="R30" s="23"/>
      <c r="S30" s="23"/>
      <c r="T30" s="23"/>
      <c r="U30" s="23"/>
      <c r="V30" s="23"/>
      <c r="W30" s="23"/>
    </row>
    <row r="31" ht="18.75" customHeight="1" spans="1:23">
      <c r="A31" s="25"/>
      <c r="B31" s="20" t="s">
        <v>248</v>
      </c>
      <c r="C31" s="20" t="s">
        <v>249</v>
      </c>
      <c r="D31" s="20" t="s">
        <v>141</v>
      </c>
      <c r="E31" s="20" t="s">
        <v>142</v>
      </c>
      <c r="F31" s="20" t="s">
        <v>252</v>
      </c>
      <c r="G31" s="20" t="s">
        <v>253</v>
      </c>
      <c r="H31" s="23">
        <v>5000</v>
      </c>
      <c r="I31" s="23">
        <v>5000</v>
      </c>
      <c r="J31" s="23"/>
      <c r="K31" s="23"/>
      <c r="L31" s="23">
        <v>5000</v>
      </c>
      <c r="M31" s="23"/>
      <c r="N31" s="23"/>
      <c r="O31" s="23"/>
      <c r="P31" s="23"/>
      <c r="Q31" s="23"/>
      <c r="R31" s="23"/>
      <c r="S31" s="23"/>
      <c r="T31" s="23"/>
      <c r="U31" s="23"/>
      <c r="V31" s="23"/>
      <c r="W31" s="23"/>
    </row>
    <row r="32" ht="18.75" customHeight="1" spans="1:23">
      <c r="A32" s="25"/>
      <c r="B32" s="20" t="s">
        <v>248</v>
      </c>
      <c r="C32" s="20" t="s">
        <v>249</v>
      </c>
      <c r="D32" s="20" t="s">
        <v>141</v>
      </c>
      <c r="E32" s="20" t="s">
        <v>142</v>
      </c>
      <c r="F32" s="20" t="s">
        <v>254</v>
      </c>
      <c r="G32" s="20" t="s">
        <v>255</v>
      </c>
      <c r="H32" s="23">
        <v>5000</v>
      </c>
      <c r="I32" s="23">
        <v>5000</v>
      </c>
      <c r="J32" s="23"/>
      <c r="K32" s="23"/>
      <c r="L32" s="23">
        <v>5000</v>
      </c>
      <c r="M32" s="23"/>
      <c r="N32" s="23"/>
      <c r="O32" s="23"/>
      <c r="P32" s="23"/>
      <c r="Q32" s="23"/>
      <c r="R32" s="23"/>
      <c r="S32" s="23"/>
      <c r="T32" s="23"/>
      <c r="U32" s="23"/>
      <c r="V32" s="23"/>
      <c r="W32" s="23"/>
    </row>
    <row r="33" ht="18.75" customHeight="1" spans="1:23">
      <c r="A33" s="25"/>
      <c r="B33" s="20" t="s">
        <v>248</v>
      </c>
      <c r="C33" s="20" t="s">
        <v>249</v>
      </c>
      <c r="D33" s="20" t="s">
        <v>141</v>
      </c>
      <c r="E33" s="20" t="s">
        <v>142</v>
      </c>
      <c r="F33" s="20" t="s">
        <v>256</v>
      </c>
      <c r="G33" s="20" t="s">
        <v>257</v>
      </c>
      <c r="H33" s="23">
        <v>10000</v>
      </c>
      <c r="I33" s="23">
        <v>10000</v>
      </c>
      <c r="J33" s="23"/>
      <c r="K33" s="23"/>
      <c r="L33" s="23">
        <v>10000</v>
      </c>
      <c r="M33" s="23"/>
      <c r="N33" s="23"/>
      <c r="O33" s="23"/>
      <c r="P33" s="23"/>
      <c r="Q33" s="23"/>
      <c r="R33" s="23"/>
      <c r="S33" s="23"/>
      <c r="T33" s="23"/>
      <c r="U33" s="23"/>
      <c r="V33" s="23"/>
      <c r="W33" s="23"/>
    </row>
    <row r="34" ht="18.75" customHeight="1" spans="1:23">
      <c r="A34" s="25"/>
      <c r="B34" s="20" t="s">
        <v>248</v>
      </c>
      <c r="C34" s="20" t="s">
        <v>249</v>
      </c>
      <c r="D34" s="20" t="s">
        <v>141</v>
      </c>
      <c r="E34" s="20" t="s">
        <v>142</v>
      </c>
      <c r="F34" s="20" t="s">
        <v>258</v>
      </c>
      <c r="G34" s="20" t="s">
        <v>259</v>
      </c>
      <c r="H34" s="23">
        <v>30000</v>
      </c>
      <c r="I34" s="23">
        <v>30000</v>
      </c>
      <c r="J34" s="23"/>
      <c r="K34" s="23"/>
      <c r="L34" s="23">
        <v>30000</v>
      </c>
      <c r="M34" s="23"/>
      <c r="N34" s="23"/>
      <c r="O34" s="23"/>
      <c r="P34" s="23"/>
      <c r="Q34" s="23"/>
      <c r="R34" s="23"/>
      <c r="S34" s="23"/>
      <c r="T34" s="23"/>
      <c r="U34" s="23"/>
      <c r="V34" s="23"/>
      <c r="W34" s="23"/>
    </row>
    <row r="35" ht="18.75" customHeight="1" spans="1:23">
      <c r="A35" s="25"/>
      <c r="B35" s="20" t="s">
        <v>260</v>
      </c>
      <c r="C35" s="20" t="s">
        <v>261</v>
      </c>
      <c r="D35" s="20" t="s">
        <v>141</v>
      </c>
      <c r="E35" s="20" t="s">
        <v>142</v>
      </c>
      <c r="F35" s="20" t="s">
        <v>262</v>
      </c>
      <c r="G35" s="20" t="s">
        <v>187</v>
      </c>
      <c r="H35" s="23">
        <v>13000</v>
      </c>
      <c r="I35" s="23">
        <v>13000</v>
      </c>
      <c r="J35" s="23"/>
      <c r="K35" s="23"/>
      <c r="L35" s="23">
        <v>13000</v>
      </c>
      <c r="M35" s="23"/>
      <c r="N35" s="23"/>
      <c r="O35" s="23"/>
      <c r="P35" s="23"/>
      <c r="Q35" s="23"/>
      <c r="R35" s="23"/>
      <c r="S35" s="23"/>
      <c r="T35" s="23"/>
      <c r="U35" s="23"/>
      <c r="V35" s="23"/>
      <c r="W35" s="23"/>
    </row>
    <row r="36" ht="18.75" customHeight="1" spans="1:23">
      <c r="A36" s="25"/>
      <c r="B36" s="20" t="s">
        <v>263</v>
      </c>
      <c r="C36" s="20" t="s">
        <v>264</v>
      </c>
      <c r="D36" s="20" t="s">
        <v>141</v>
      </c>
      <c r="E36" s="20" t="s">
        <v>142</v>
      </c>
      <c r="F36" s="20" t="s">
        <v>265</v>
      </c>
      <c r="G36" s="20" t="s">
        <v>264</v>
      </c>
      <c r="H36" s="23">
        <v>63156.24</v>
      </c>
      <c r="I36" s="23">
        <v>63156.24</v>
      </c>
      <c r="J36" s="23"/>
      <c r="K36" s="23"/>
      <c r="L36" s="23">
        <v>63156.24</v>
      </c>
      <c r="M36" s="23"/>
      <c r="N36" s="23"/>
      <c r="O36" s="23"/>
      <c r="P36" s="23"/>
      <c r="Q36" s="23"/>
      <c r="R36" s="23"/>
      <c r="S36" s="23"/>
      <c r="T36" s="23"/>
      <c r="U36" s="23"/>
      <c r="V36" s="23"/>
      <c r="W36" s="23"/>
    </row>
    <row r="37" ht="18.75" customHeight="1" spans="1:23">
      <c r="A37" s="25"/>
      <c r="B37" s="20" t="s">
        <v>266</v>
      </c>
      <c r="C37" s="20" t="s">
        <v>267</v>
      </c>
      <c r="D37" s="20" t="s">
        <v>141</v>
      </c>
      <c r="E37" s="20" t="s">
        <v>142</v>
      </c>
      <c r="F37" s="20" t="s">
        <v>268</v>
      </c>
      <c r="G37" s="20" t="s">
        <v>267</v>
      </c>
      <c r="H37" s="23">
        <v>20000</v>
      </c>
      <c r="I37" s="23">
        <v>20000</v>
      </c>
      <c r="J37" s="23"/>
      <c r="K37" s="23"/>
      <c r="L37" s="23">
        <v>20000</v>
      </c>
      <c r="M37" s="23"/>
      <c r="N37" s="23"/>
      <c r="O37" s="23"/>
      <c r="P37" s="23"/>
      <c r="Q37" s="23"/>
      <c r="R37" s="23"/>
      <c r="S37" s="23"/>
      <c r="T37" s="23"/>
      <c r="U37" s="23"/>
      <c r="V37" s="23"/>
      <c r="W37" s="23"/>
    </row>
    <row r="38" ht="18.75" customHeight="1" spans="1:23">
      <c r="A38" s="25"/>
      <c r="B38" s="20" t="s">
        <v>269</v>
      </c>
      <c r="C38" s="20" t="s">
        <v>270</v>
      </c>
      <c r="D38" s="20" t="s">
        <v>141</v>
      </c>
      <c r="E38" s="20" t="s">
        <v>142</v>
      </c>
      <c r="F38" s="20" t="s">
        <v>271</v>
      </c>
      <c r="G38" s="20" t="s">
        <v>272</v>
      </c>
      <c r="H38" s="23">
        <v>139200</v>
      </c>
      <c r="I38" s="23">
        <v>139200</v>
      </c>
      <c r="J38" s="23"/>
      <c r="K38" s="23"/>
      <c r="L38" s="23">
        <v>139200</v>
      </c>
      <c r="M38" s="23"/>
      <c r="N38" s="23"/>
      <c r="O38" s="23"/>
      <c r="P38" s="23"/>
      <c r="Q38" s="23"/>
      <c r="R38" s="23"/>
      <c r="S38" s="23"/>
      <c r="T38" s="23"/>
      <c r="U38" s="23"/>
      <c r="V38" s="23"/>
      <c r="W38" s="23"/>
    </row>
    <row r="39" ht="18.75" customHeight="1" spans="1:23">
      <c r="A39" s="25"/>
      <c r="B39" s="20" t="s">
        <v>273</v>
      </c>
      <c r="C39" s="20" t="s">
        <v>274</v>
      </c>
      <c r="D39" s="20" t="s">
        <v>141</v>
      </c>
      <c r="E39" s="20" t="s">
        <v>142</v>
      </c>
      <c r="F39" s="20" t="s">
        <v>275</v>
      </c>
      <c r="G39" s="20" t="s">
        <v>276</v>
      </c>
      <c r="H39" s="23">
        <v>47027.88</v>
      </c>
      <c r="I39" s="23">
        <v>47027.88</v>
      </c>
      <c r="J39" s="23"/>
      <c r="K39" s="23"/>
      <c r="L39" s="23">
        <v>47027.88</v>
      </c>
      <c r="M39" s="23"/>
      <c r="N39" s="23"/>
      <c r="O39" s="23"/>
      <c r="P39" s="23"/>
      <c r="Q39" s="23"/>
      <c r="R39" s="23"/>
      <c r="S39" s="23"/>
      <c r="T39" s="23"/>
      <c r="U39" s="23"/>
      <c r="V39" s="23"/>
      <c r="W39" s="23"/>
    </row>
    <row r="40" ht="18.75" customHeight="1" spans="1:23">
      <c r="A40" s="25"/>
      <c r="B40" s="20" t="s">
        <v>277</v>
      </c>
      <c r="C40" s="20" t="s">
        <v>278</v>
      </c>
      <c r="D40" s="20" t="s">
        <v>160</v>
      </c>
      <c r="E40" s="20" t="s">
        <v>161</v>
      </c>
      <c r="F40" s="20" t="s">
        <v>279</v>
      </c>
      <c r="G40" s="20" t="s">
        <v>280</v>
      </c>
      <c r="H40" s="23">
        <v>736458</v>
      </c>
      <c r="I40" s="23">
        <v>736458</v>
      </c>
      <c r="J40" s="23"/>
      <c r="K40" s="23"/>
      <c r="L40" s="23">
        <v>736458</v>
      </c>
      <c r="M40" s="23"/>
      <c r="N40" s="23"/>
      <c r="O40" s="23"/>
      <c r="P40" s="23"/>
      <c r="Q40" s="23"/>
      <c r="R40" s="23"/>
      <c r="S40" s="23"/>
      <c r="T40" s="23"/>
      <c r="U40" s="23"/>
      <c r="V40" s="23"/>
      <c r="W40" s="23"/>
    </row>
    <row r="41" ht="18.75" customHeight="1" spans="1:23">
      <c r="A41" s="25"/>
      <c r="B41" s="20" t="s">
        <v>281</v>
      </c>
      <c r="C41" s="20" t="s">
        <v>282</v>
      </c>
      <c r="D41" s="20" t="s">
        <v>141</v>
      </c>
      <c r="E41" s="20" t="s">
        <v>142</v>
      </c>
      <c r="F41" s="20" t="s">
        <v>283</v>
      </c>
      <c r="G41" s="20" t="s">
        <v>284</v>
      </c>
      <c r="H41" s="23">
        <v>7632</v>
      </c>
      <c r="I41" s="23">
        <v>7632</v>
      </c>
      <c r="J41" s="23"/>
      <c r="K41" s="23"/>
      <c r="L41" s="23">
        <v>7632</v>
      </c>
      <c r="M41" s="23"/>
      <c r="N41" s="23"/>
      <c r="O41" s="23"/>
      <c r="P41" s="23"/>
      <c r="Q41" s="23"/>
      <c r="R41" s="23"/>
      <c r="S41" s="23"/>
      <c r="T41" s="23"/>
      <c r="U41" s="23"/>
      <c r="V41" s="23"/>
      <c r="W41" s="23"/>
    </row>
    <row r="42" ht="18.75" customHeight="1" spans="1:23">
      <c r="A42" s="25"/>
      <c r="B42" s="20" t="s">
        <v>285</v>
      </c>
      <c r="C42" s="20" t="s">
        <v>286</v>
      </c>
      <c r="D42" s="20" t="s">
        <v>166</v>
      </c>
      <c r="E42" s="20" t="s">
        <v>167</v>
      </c>
      <c r="F42" s="20" t="s">
        <v>283</v>
      </c>
      <c r="G42" s="20" t="s">
        <v>284</v>
      </c>
      <c r="H42" s="23">
        <v>11887.2</v>
      </c>
      <c r="I42" s="23">
        <v>11887.2</v>
      </c>
      <c r="J42" s="23"/>
      <c r="K42" s="23"/>
      <c r="L42" s="23">
        <v>11887.2</v>
      </c>
      <c r="M42" s="23"/>
      <c r="N42" s="23"/>
      <c r="O42" s="23"/>
      <c r="P42" s="23"/>
      <c r="Q42" s="23"/>
      <c r="R42" s="23"/>
      <c r="S42" s="23"/>
      <c r="T42" s="23"/>
      <c r="U42" s="23"/>
      <c r="V42" s="23"/>
      <c r="W42" s="23"/>
    </row>
    <row r="43" ht="18.75" customHeight="1" spans="1:23">
      <c r="A43" s="25"/>
      <c r="B43" s="20" t="s">
        <v>230</v>
      </c>
      <c r="C43" s="20" t="s">
        <v>231</v>
      </c>
      <c r="D43" s="20" t="s">
        <v>170</v>
      </c>
      <c r="E43" s="20" t="s">
        <v>171</v>
      </c>
      <c r="F43" s="20" t="s">
        <v>287</v>
      </c>
      <c r="G43" s="20" t="s">
        <v>288</v>
      </c>
      <c r="H43" s="23"/>
      <c r="I43" s="23"/>
      <c r="J43" s="23"/>
      <c r="K43" s="23"/>
      <c r="L43" s="23"/>
      <c r="M43" s="23"/>
      <c r="N43" s="23"/>
      <c r="O43" s="23"/>
      <c r="P43" s="23"/>
      <c r="Q43" s="23"/>
      <c r="R43" s="23"/>
      <c r="S43" s="23"/>
      <c r="T43" s="23"/>
      <c r="U43" s="23"/>
      <c r="V43" s="23"/>
      <c r="W43" s="23"/>
    </row>
    <row r="44" ht="18.75" customHeight="1" spans="1:23">
      <c r="A44" s="25"/>
      <c r="B44" s="20" t="s">
        <v>289</v>
      </c>
      <c r="C44" s="20" t="s">
        <v>290</v>
      </c>
      <c r="D44" s="20" t="s">
        <v>141</v>
      </c>
      <c r="E44" s="20" t="s">
        <v>142</v>
      </c>
      <c r="F44" s="20" t="s">
        <v>271</v>
      </c>
      <c r="G44" s="20" t="s">
        <v>272</v>
      </c>
      <c r="H44" s="23">
        <v>40000</v>
      </c>
      <c r="I44" s="23">
        <v>40000</v>
      </c>
      <c r="J44" s="23"/>
      <c r="K44" s="23"/>
      <c r="L44" s="23">
        <v>40000</v>
      </c>
      <c r="M44" s="23"/>
      <c r="N44" s="23"/>
      <c r="O44" s="23"/>
      <c r="P44" s="23"/>
      <c r="Q44" s="23"/>
      <c r="R44" s="23"/>
      <c r="S44" s="23"/>
      <c r="T44" s="23"/>
      <c r="U44" s="23"/>
      <c r="V44" s="23"/>
      <c r="W44" s="23"/>
    </row>
    <row r="45" ht="18.75" customHeight="1" spans="1:23">
      <c r="A45" s="22" t="s">
        <v>55</v>
      </c>
      <c r="B45" s="22"/>
      <c r="C45" s="22"/>
      <c r="D45" s="22"/>
      <c r="E45" s="22"/>
      <c r="F45" s="22"/>
      <c r="G45" s="22"/>
      <c r="H45" s="23">
        <v>6431420.73</v>
      </c>
      <c r="I45" s="23">
        <v>6431420.73</v>
      </c>
      <c r="J45" s="23"/>
      <c r="K45" s="23"/>
      <c r="L45" s="23">
        <v>6431420.73</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opLeftCell="A4" workbookViewId="0">
      <selection activeCell="H27" sqref="H27"/>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5"/>
      <c r="E1" s="1"/>
      <c r="F1" s="1"/>
      <c r="G1" s="1"/>
      <c r="H1" s="1"/>
      <c r="I1" s="2"/>
      <c r="J1" s="2"/>
      <c r="K1" s="2"/>
      <c r="L1" s="2"/>
      <c r="M1" s="2"/>
      <c r="N1" s="2"/>
      <c r="O1" s="2"/>
      <c r="P1" s="2"/>
      <c r="Q1" s="2"/>
      <c r="U1" s="125"/>
      <c r="W1" s="34" t="s">
        <v>291</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"单位名称："&amp;"耿马傣族佤族自治县文化和旅游局"</f>
        <v>单位名称：耿马傣族佤族自治县文化和旅游局</v>
      </c>
      <c r="B3" s="7"/>
      <c r="C3" s="7"/>
      <c r="D3" s="7"/>
      <c r="E3" s="7"/>
      <c r="F3" s="7"/>
      <c r="G3" s="7"/>
      <c r="H3" s="7"/>
      <c r="I3" s="8"/>
      <c r="J3" s="8"/>
      <c r="K3" s="8"/>
      <c r="L3" s="8"/>
      <c r="M3" s="8"/>
      <c r="N3" s="8"/>
      <c r="O3" s="8"/>
      <c r="P3" s="8"/>
      <c r="Q3" s="8"/>
      <c r="U3" s="125"/>
      <c r="W3" s="34" t="s">
        <v>182</v>
      </c>
    </row>
    <row r="4" ht="18.75" customHeight="1" spans="1:23">
      <c r="A4" s="9" t="s">
        <v>292</v>
      </c>
      <c r="B4" s="10" t="s">
        <v>194</v>
      </c>
      <c r="C4" s="9" t="s">
        <v>195</v>
      </c>
      <c r="D4" s="9" t="s">
        <v>293</v>
      </c>
      <c r="E4" s="10" t="s">
        <v>196</v>
      </c>
      <c r="F4" s="10" t="s">
        <v>197</v>
      </c>
      <c r="G4" s="10" t="s">
        <v>294</v>
      </c>
      <c r="H4" s="10" t="s">
        <v>295</v>
      </c>
      <c r="I4" s="27" t="s">
        <v>55</v>
      </c>
      <c r="J4" s="11" t="s">
        <v>296</v>
      </c>
      <c r="K4" s="12"/>
      <c r="L4" s="12"/>
      <c r="M4" s="13"/>
      <c r="N4" s="11" t="s">
        <v>202</v>
      </c>
      <c r="O4" s="12"/>
      <c r="P4" s="13"/>
      <c r="Q4" s="10" t="s">
        <v>61</v>
      </c>
      <c r="R4" s="11" t="s">
        <v>77</v>
      </c>
      <c r="S4" s="12"/>
      <c r="T4" s="12"/>
      <c r="U4" s="12"/>
      <c r="V4" s="12"/>
      <c r="W4" s="13"/>
    </row>
    <row r="5" ht="18.75" customHeight="1" spans="1:23">
      <c r="A5" s="14"/>
      <c r="B5" s="28"/>
      <c r="C5" s="14"/>
      <c r="D5" s="14"/>
      <c r="E5" s="15"/>
      <c r="F5" s="15"/>
      <c r="G5" s="15"/>
      <c r="H5" s="15"/>
      <c r="I5" s="28"/>
      <c r="J5" s="128" t="s">
        <v>58</v>
      </c>
      <c r="K5" s="129"/>
      <c r="L5" s="10" t="s">
        <v>59</v>
      </c>
      <c r="M5" s="10" t="s">
        <v>60</v>
      </c>
      <c r="N5" s="10" t="s">
        <v>58</v>
      </c>
      <c r="O5" s="10" t="s">
        <v>59</v>
      </c>
      <c r="P5" s="10" t="s">
        <v>60</v>
      </c>
      <c r="Q5" s="15"/>
      <c r="R5" s="10" t="s">
        <v>57</v>
      </c>
      <c r="S5" s="9" t="s">
        <v>64</v>
      </c>
      <c r="T5" s="9" t="s">
        <v>208</v>
      </c>
      <c r="U5" s="9" t="s">
        <v>66</v>
      </c>
      <c r="V5" s="9" t="s">
        <v>67</v>
      </c>
      <c r="W5" s="9" t="s">
        <v>68</v>
      </c>
    </row>
    <row r="6" ht="18.75" customHeight="1" spans="1:23">
      <c r="A6" s="28"/>
      <c r="B6" s="28"/>
      <c r="C6" s="28"/>
      <c r="D6" s="28"/>
      <c r="E6" s="28"/>
      <c r="F6" s="28"/>
      <c r="G6" s="28"/>
      <c r="H6" s="28"/>
      <c r="I6" s="28"/>
      <c r="J6" s="130" t="s">
        <v>57</v>
      </c>
      <c r="K6" s="93"/>
      <c r="L6" s="28"/>
      <c r="M6" s="28"/>
      <c r="N6" s="28"/>
      <c r="O6" s="28"/>
      <c r="P6" s="28"/>
      <c r="Q6" s="28"/>
      <c r="R6" s="28"/>
      <c r="S6" s="131"/>
      <c r="T6" s="131"/>
      <c r="U6" s="131"/>
      <c r="V6" s="131"/>
      <c r="W6" s="131"/>
    </row>
    <row r="7" ht="18.75" customHeight="1" spans="1:23">
      <c r="A7" s="16"/>
      <c r="B7" s="29"/>
      <c r="C7" s="16"/>
      <c r="D7" s="16"/>
      <c r="E7" s="17"/>
      <c r="F7" s="17"/>
      <c r="G7" s="17"/>
      <c r="H7" s="17"/>
      <c r="I7" s="29"/>
      <c r="J7" s="42" t="s">
        <v>57</v>
      </c>
      <c r="K7" s="42" t="s">
        <v>297</v>
      </c>
      <c r="L7" s="17"/>
      <c r="M7" s="17"/>
      <c r="N7" s="17"/>
      <c r="O7" s="17"/>
      <c r="P7" s="17"/>
      <c r="Q7" s="17"/>
      <c r="R7" s="17"/>
      <c r="S7" s="17"/>
      <c r="T7" s="17"/>
      <c r="U7" s="29"/>
      <c r="V7" s="17"/>
      <c r="W7" s="17"/>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0"/>
      <c r="B9" s="20"/>
      <c r="C9" s="20" t="s">
        <v>298</v>
      </c>
      <c r="D9" s="20"/>
      <c r="E9" s="20"/>
      <c r="F9" s="20"/>
      <c r="G9" s="20"/>
      <c r="H9" s="20"/>
      <c r="I9" s="23">
        <v>6400</v>
      </c>
      <c r="J9" s="23">
        <v>6400</v>
      </c>
      <c r="K9" s="23">
        <v>6400</v>
      </c>
      <c r="L9" s="23"/>
      <c r="M9" s="23"/>
      <c r="N9" s="23"/>
      <c r="O9" s="23"/>
      <c r="P9" s="23"/>
      <c r="Q9" s="23"/>
      <c r="R9" s="23"/>
      <c r="S9" s="23"/>
      <c r="T9" s="23"/>
      <c r="U9" s="23"/>
      <c r="V9" s="23"/>
      <c r="W9" s="23"/>
    </row>
    <row r="10" ht="18.75" customHeight="1" spans="1:23">
      <c r="A10" s="30" t="s">
        <v>299</v>
      </c>
      <c r="B10" s="30" t="s">
        <v>300</v>
      </c>
      <c r="C10" s="30" t="s">
        <v>298</v>
      </c>
      <c r="D10" s="30" t="s">
        <v>70</v>
      </c>
      <c r="E10" s="30" t="s">
        <v>149</v>
      </c>
      <c r="F10" s="30" t="s">
        <v>150</v>
      </c>
      <c r="G10" s="30" t="s">
        <v>283</v>
      </c>
      <c r="H10" s="30" t="s">
        <v>284</v>
      </c>
      <c r="I10" s="23">
        <v>6400</v>
      </c>
      <c r="J10" s="23">
        <v>6400</v>
      </c>
      <c r="K10" s="23">
        <v>6400</v>
      </c>
      <c r="L10" s="23"/>
      <c r="M10" s="23"/>
      <c r="N10" s="23"/>
      <c r="O10" s="23"/>
      <c r="P10" s="23"/>
      <c r="Q10" s="23"/>
      <c r="R10" s="23"/>
      <c r="S10" s="23"/>
      <c r="T10" s="23"/>
      <c r="U10" s="23"/>
      <c r="V10" s="23"/>
      <c r="W10" s="23"/>
    </row>
    <row r="11" ht="18.75" customHeight="1" spans="1:23">
      <c r="A11" s="25"/>
      <c r="B11" s="25"/>
      <c r="C11" s="20" t="s">
        <v>301</v>
      </c>
      <c r="D11" s="25"/>
      <c r="E11" s="25"/>
      <c r="F11" s="25"/>
      <c r="G11" s="25"/>
      <c r="H11" s="25"/>
      <c r="I11" s="23">
        <v>350000</v>
      </c>
      <c r="J11" s="23">
        <v>350000</v>
      </c>
      <c r="K11" s="23">
        <v>350000</v>
      </c>
      <c r="L11" s="23"/>
      <c r="M11" s="23"/>
      <c r="N11" s="23"/>
      <c r="O11" s="23"/>
      <c r="P11" s="23"/>
      <c r="Q11" s="23"/>
      <c r="R11" s="23"/>
      <c r="S11" s="23"/>
      <c r="T11" s="23"/>
      <c r="U11" s="23"/>
      <c r="V11" s="23"/>
      <c r="W11" s="23"/>
    </row>
    <row r="12" ht="18.75" customHeight="1" spans="1:23">
      <c r="A12" s="30" t="s">
        <v>299</v>
      </c>
      <c r="B12" s="30" t="s">
        <v>302</v>
      </c>
      <c r="C12" s="30" t="s">
        <v>301</v>
      </c>
      <c r="D12" s="30" t="s">
        <v>70</v>
      </c>
      <c r="E12" s="30" t="s">
        <v>145</v>
      </c>
      <c r="F12" s="30" t="s">
        <v>146</v>
      </c>
      <c r="G12" s="30" t="s">
        <v>250</v>
      </c>
      <c r="H12" s="30" t="s">
        <v>251</v>
      </c>
      <c r="I12" s="23">
        <v>262000</v>
      </c>
      <c r="J12" s="23">
        <v>262000</v>
      </c>
      <c r="K12" s="23">
        <v>262000</v>
      </c>
      <c r="L12" s="23"/>
      <c r="M12" s="23"/>
      <c r="N12" s="23"/>
      <c r="O12" s="23"/>
      <c r="P12" s="23"/>
      <c r="Q12" s="23"/>
      <c r="R12" s="23"/>
      <c r="S12" s="23"/>
      <c r="T12" s="23"/>
      <c r="U12" s="23"/>
      <c r="V12" s="23"/>
      <c r="W12" s="23"/>
    </row>
    <row r="13" ht="18.75" customHeight="1" spans="1:23">
      <c r="A13" s="30" t="s">
        <v>299</v>
      </c>
      <c r="B13" s="30" t="s">
        <v>302</v>
      </c>
      <c r="C13" s="30" t="s">
        <v>301</v>
      </c>
      <c r="D13" s="30" t="s">
        <v>70</v>
      </c>
      <c r="E13" s="30" t="s">
        <v>145</v>
      </c>
      <c r="F13" s="30" t="s">
        <v>146</v>
      </c>
      <c r="G13" s="30" t="s">
        <v>258</v>
      </c>
      <c r="H13" s="30" t="s">
        <v>259</v>
      </c>
      <c r="I13" s="23">
        <v>15000</v>
      </c>
      <c r="J13" s="23">
        <v>15000</v>
      </c>
      <c r="K13" s="23">
        <v>15000</v>
      </c>
      <c r="L13" s="23"/>
      <c r="M13" s="23"/>
      <c r="N13" s="23"/>
      <c r="O13" s="23"/>
      <c r="P13" s="23"/>
      <c r="Q13" s="23"/>
      <c r="R13" s="23"/>
      <c r="S13" s="23"/>
      <c r="T13" s="23"/>
      <c r="U13" s="23"/>
      <c r="V13" s="23"/>
      <c r="W13" s="23"/>
    </row>
    <row r="14" ht="18.75" customHeight="1" spans="1:23">
      <c r="A14" s="30" t="s">
        <v>299</v>
      </c>
      <c r="B14" s="30" t="s">
        <v>302</v>
      </c>
      <c r="C14" s="30" t="s">
        <v>301</v>
      </c>
      <c r="D14" s="30" t="s">
        <v>70</v>
      </c>
      <c r="E14" s="30" t="s">
        <v>145</v>
      </c>
      <c r="F14" s="30" t="s">
        <v>146</v>
      </c>
      <c r="G14" s="30" t="s">
        <v>303</v>
      </c>
      <c r="H14" s="30" t="s">
        <v>304</v>
      </c>
      <c r="I14" s="23">
        <v>53000</v>
      </c>
      <c r="J14" s="23">
        <v>53000</v>
      </c>
      <c r="K14" s="23">
        <v>53000</v>
      </c>
      <c r="L14" s="23"/>
      <c r="M14" s="23"/>
      <c r="N14" s="23"/>
      <c r="O14" s="23"/>
      <c r="P14" s="23"/>
      <c r="Q14" s="23"/>
      <c r="R14" s="23"/>
      <c r="S14" s="23"/>
      <c r="T14" s="23"/>
      <c r="U14" s="23"/>
      <c r="V14" s="23"/>
      <c r="W14" s="23"/>
    </row>
    <row r="15" ht="18.75" customHeight="1" spans="1:23">
      <c r="A15" s="30" t="s">
        <v>299</v>
      </c>
      <c r="B15" s="30" t="s">
        <v>302</v>
      </c>
      <c r="C15" s="30" t="s">
        <v>301</v>
      </c>
      <c r="D15" s="30" t="s">
        <v>70</v>
      </c>
      <c r="E15" s="30" t="s">
        <v>145</v>
      </c>
      <c r="F15" s="30" t="s">
        <v>146</v>
      </c>
      <c r="G15" s="30" t="s">
        <v>271</v>
      </c>
      <c r="H15" s="30" t="s">
        <v>272</v>
      </c>
      <c r="I15" s="23">
        <v>20000</v>
      </c>
      <c r="J15" s="23">
        <v>20000</v>
      </c>
      <c r="K15" s="23">
        <v>20000</v>
      </c>
      <c r="L15" s="23"/>
      <c r="M15" s="23"/>
      <c r="N15" s="23"/>
      <c r="O15" s="23"/>
      <c r="P15" s="23"/>
      <c r="Q15" s="23"/>
      <c r="R15" s="23"/>
      <c r="S15" s="23"/>
      <c r="T15" s="23"/>
      <c r="U15" s="23"/>
      <c r="V15" s="23"/>
      <c r="W15" s="23"/>
    </row>
    <row r="16" ht="18.75" customHeight="1" spans="1:23">
      <c r="A16" s="25"/>
      <c r="B16" s="25"/>
      <c r="C16" s="20" t="s">
        <v>305</v>
      </c>
      <c r="D16" s="25"/>
      <c r="E16" s="25"/>
      <c r="F16" s="25"/>
      <c r="G16" s="25"/>
      <c r="H16" s="25"/>
      <c r="I16" s="23">
        <v>30000</v>
      </c>
      <c r="J16" s="23">
        <v>30000</v>
      </c>
      <c r="K16" s="23">
        <v>30000</v>
      </c>
      <c r="L16" s="23"/>
      <c r="M16" s="23"/>
      <c r="N16" s="23"/>
      <c r="O16" s="23"/>
      <c r="P16" s="23"/>
      <c r="Q16" s="23"/>
      <c r="R16" s="23"/>
      <c r="S16" s="23"/>
      <c r="T16" s="23"/>
      <c r="U16" s="23"/>
      <c r="V16" s="23"/>
      <c r="W16" s="23"/>
    </row>
    <row r="17" ht="18.75" customHeight="1" spans="1:23">
      <c r="A17" s="30" t="s">
        <v>299</v>
      </c>
      <c r="B17" s="30" t="s">
        <v>306</v>
      </c>
      <c r="C17" s="30" t="s">
        <v>305</v>
      </c>
      <c r="D17" s="30" t="s">
        <v>70</v>
      </c>
      <c r="E17" s="30" t="s">
        <v>153</v>
      </c>
      <c r="F17" s="30" t="s">
        <v>154</v>
      </c>
      <c r="G17" s="30" t="s">
        <v>250</v>
      </c>
      <c r="H17" s="30" t="s">
        <v>251</v>
      </c>
      <c r="I17" s="23">
        <v>30000</v>
      </c>
      <c r="J17" s="23">
        <v>30000</v>
      </c>
      <c r="K17" s="23">
        <v>30000</v>
      </c>
      <c r="L17" s="23"/>
      <c r="M17" s="23"/>
      <c r="N17" s="23"/>
      <c r="O17" s="23"/>
      <c r="P17" s="23"/>
      <c r="Q17" s="23"/>
      <c r="R17" s="23"/>
      <c r="S17" s="23"/>
      <c r="T17" s="23"/>
      <c r="U17" s="23"/>
      <c r="V17" s="23"/>
      <c r="W17" s="23"/>
    </row>
    <row r="18" ht="18.75" customHeight="1" spans="1:23">
      <c r="A18" s="25"/>
      <c r="B18" s="25"/>
      <c r="C18" s="20" t="s">
        <v>307</v>
      </c>
      <c r="D18" s="25"/>
      <c r="E18" s="25"/>
      <c r="F18" s="25"/>
      <c r="G18" s="25"/>
      <c r="H18" s="25"/>
      <c r="I18" s="23">
        <v>2000000</v>
      </c>
      <c r="J18" s="23">
        <v>2000000</v>
      </c>
      <c r="K18" s="23">
        <v>2000000</v>
      </c>
      <c r="L18" s="23"/>
      <c r="M18" s="23"/>
      <c r="N18" s="23"/>
      <c r="O18" s="23"/>
      <c r="P18" s="23"/>
      <c r="Q18" s="23"/>
      <c r="R18" s="23"/>
      <c r="S18" s="23"/>
      <c r="T18" s="23"/>
      <c r="U18" s="23"/>
      <c r="V18" s="23"/>
      <c r="W18" s="23"/>
    </row>
    <row r="19" ht="18.75" customHeight="1" spans="1:23">
      <c r="A19" s="30" t="s">
        <v>299</v>
      </c>
      <c r="B19" s="30" t="s">
        <v>308</v>
      </c>
      <c r="C19" s="30" t="s">
        <v>307</v>
      </c>
      <c r="D19" s="30" t="s">
        <v>70</v>
      </c>
      <c r="E19" s="30" t="s">
        <v>143</v>
      </c>
      <c r="F19" s="30" t="s">
        <v>144</v>
      </c>
      <c r="G19" s="30" t="s">
        <v>283</v>
      </c>
      <c r="H19" s="30" t="s">
        <v>284</v>
      </c>
      <c r="I19" s="23">
        <v>2000000</v>
      </c>
      <c r="J19" s="23">
        <v>2000000</v>
      </c>
      <c r="K19" s="23">
        <v>2000000</v>
      </c>
      <c r="L19" s="23"/>
      <c r="M19" s="23"/>
      <c r="N19" s="23"/>
      <c r="O19" s="23"/>
      <c r="P19" s="23"/>
      <c r="Q19" s="23"/>
      <c r="R19" s="23"/>
      <c r="S19" s="23"/>
      <c r="T19" s="23"/>
      <c r="U19" s="23"/>
      <c r="V19" s="23"/>
      <c r="W19" s="23"/>
    </row>
    <row r="20" ht="18.75" customHeight="1" spans="1:23">
      <c r="A20" s="25"/>
      <c r="B20" s="25"/>
      <c r="C20" s="20" t="s">
        <v>309</v>
      </c>
      <c r="D20" s="25"/>
      <c r="E20" s="25"/>
      <c r="F20" s="25"/>
      <c r="G20" s="25"/>
      <c r="H20" s="25"/>
      <c r="I20" s="23">
        <v>300000</v>
      </c>
      <c r="J20" s="23"/>
      <c r="K20" s="23"/>
      <c r="L20" s="23"/>
      <c r="M20" s="23"/>
      <c r="N20" s="23"/>
      <c r="O20" s="23"/>
      <c r="P20" s="23"/>
      <c r="Q20" s="23"/>
      <c r="R20" s="23">
        <v>300000</v>
      </c>
      <c r="S20" s="23"/>
      <c r="T20" s="23"/>
      <c r="U20" s="23"/>
      <c r="V20" s="23"/>
      <c r="W20" s="23">
        <v>300000</v>
      </c>
    </row>
    <row r="21" ht="18.75" customHeight="1" spans="1:23">
      <c r="A21" s="30" t="s">
        <v>299</v>
      </c>
      <c r="B21" s="30" t="s">
        <v>310</v>
      </c>
      <c r="C21" s="30" t="s">
        <v>309</v>
      </c>
      <c r="D21" s="30" t="s">
        <v>70</v>
      </c>
      <c r="E21" s="30" t="s">
        <v>311</v>
      </c>
      <c r="F21" s="30" t="s">
        <v>82</v>
      </c>
      <c r="G21" s="30" t="s">
        <v>250</v>
      </c>
      <c r="H21" s="30" t="s">
        <v>251</v>
      </c>
      <c r="I21" s="23">
        <v>300000</v>
      </c>
      <c r="J21" s="23"/>
      <c r="K21" s="23"/>
      <c r="L21" s="23"/>
      <c r="M21" s="23"/>
      <c r="N21" s="23"/>
      <c r="O21" s="23"/>
      <c r="P21" s="23"/>
      <c r="Q21" s="23"/>
      <c r="R21" s="23">
        <v>300000</v>
      </c>
      <c r="S21" s="23"/>
      <c r="T21" s="23"/>
      <c r="U21" s="23"/>
      <c r="V21" s="23"/>
      <c r="W21" s="23">
        <v>300000</v>
      </c>
    </row>
    <row r="22" ht="18.75" customHeight="1" spans="1:23">
      <c r="A22" s="25"/>
      <c r="B22" s="25"/>
      <c r="C22" s="20" t="s">
        <v>312</v>
      </c>
      <c r="D22" s="25"/>
      <c r="E22" s="25"/>
      <c r="F22" s="25"/>
      <c r="G22" s="25"/>
      <c r="H22" s="25"/>
      <c r="I22" s="23">
        <v>100000</v>
      </c>
      <c r="J22" s="23">
        <v>100000</v>
      </c>
      <c r="K22" s="23">
        <v>100000</v>
      </c>
      <c r="L22" s="23"/>
      <c r="M22" s="23"/>
      <c r="N22" s="23"/>
      <c r="O22" s="23"/>
      <c r="P22" s="23"/>
      <c r="Q22" s="23"/>
      <c r="R22" s="23"/>
      <c r="S22" s="23"/>
      <c r="T22" s="23"/>
      <c r="U22" s="23"/>
      <c r="V22" s="23"/>
      <c r="W22" s="23"/>
    </row>
    <row r="23" ht="18.75" customHeight="1" spans="1:23">
      <c r="A23" s="30" t="s">
        <v>299</v>
      </c>
      <c r="B23" s="30" t="s">
        <v>313</v>
      </c>
      <c r="C23" s="30" t="s">
        <v>312</v>
      </c>
      <c r="D23" s="30" t="s">
        <v>70</v>
      </c>
      <c r="E23" s="30" t="s">
        <v>149</v>
      </c>
      <c r="F23" s="30" t="s">
        <v>150</v>
      </c>
      <c r="G23" s="30" t="s">
        <v>250</v>
      </c>
      <c r="H23" s="30" t="s">
        <v>251</v>
      </c>
      <c r="I23" s="23">
        <v>100000</v>
      </c>
      <c r="J23" s="23">
        <v>100000</v>
      </c>
      <c r="K23" s="23">
        <v>100000</v>
      </c>
      <c r="L23" s="23"/>
      <c r="M23" s="23"/>
      <c r="N23" s="23"/>
      <c r="O23" s="23"/>
      <c r="P23" s="23"/>
      <c r="Q23" s="23"/>
      <c r="R23" s="23"/>
      <c r="S23" s="23"/>
      <c r="T23" s="23"/>
      <c r="U23" s="23"/>
      <c r="V23" s="23"/>
      <c r="W23" s="23"/>
    </row>
    <row r="24" ht="18.75" customHeight="1" spans="1:23">
      <c r="A24" s="25"/>
      <c r="B24" s="25"/>
      <c r="C24" s="20" t="s">
        <v>314</v>
      </c>
      <c r="D24" s="25"/>
      <c r="E24" s="25"/>
      <c r="F24" s="25"/>
      <c r="G24" s="25"/>
      <c r="H24" s="25"/>
      <c r="I24" s="23">
        <v>10000</v>
      </c>
      <c r="J24" s="23">
        <v>10000</v>
      </c>
      <c r="K24" s="23">
        <v>10000</v>
      </c>
      <c r="L24" s="23"/>
      <c r="M24" s="23"/>
      <c r="N24" s="23"/>
      <c r="O24" s="23"/>
      <c r="P24" s="23"/>
      <c r="Q24" s="23"/>
      <c r="R24" s="23"/>
      <c r="S24" s="23"/>
      <c r="T24" s="23"/>
      <c r="U24" s="23"/>
      <c r="V24" s="23"/>
      <c r="W24" s="23"/>
    </row>
    <row r="25" ht="18.75" customHeight="1" spans="1:23">
      <c r="A25" s="30" t="s">
        <v>299</v>
      </c>
      <c r="B25" s="30" t="s">
        <v>315</v>
      </c>
      <c r="C25" s="30" t="s">
        <v>314</v>
      </c>
      <c r="D25" s="30" t="s">
        <v>70</v>
      </c>
      <c r="E25" s="30" t="s">
        <v>157</v>
      </c>
      <c r="F25" s="30" t="s">
        <v>156</v>
      </c>
      <c r="G25" s="30" t="s">
        <v>283</v>
      </c>
      <c r="H25" s="30" t="s">
        <v>284</v>
      </c>
      <c r="I25" s="23">
        <v>10000</v>
      </c>
      <c r="J25" s="23">
        <v>10000</v>
      </c>
      <c r="K25" s="23">
        <v>10000</v>
      </c>
      <c r="L25" s="23"/>
      <c r="M25" s="23"/>
      <c r="N25" s="23"/>
      <c r="O25" s="23"/>
      <c r="P25" s="23"/>
      <c r="Q25" s="23"/>
      <c r="R25" s="23"/>
      <c r="S25" s="23"/>
      <c r="T25" s="23"/>
      <c r="U25" s="23"/>
      <c r="V25" s="23"/>
      <c r="W25" s="23"/>
    </row>
    <row r="26" ht="18.75" customHeight="1" spans="1:23">
      <c r="A26" s="25"/>
      <c r="B26" s="25"/>
      <c r="C26" s="20" t="s">
        <v>316</v>
      </c>
      <c r="D26" s="25"/>
      <c r="E26" s="25"/>
      <c r="F26" s="25"/>
      <c r="G26" s="25"/>
      <c r="H26" s="25"/>
      <c r="I26" s="23">
        <v>30000</v>
      </c>
      <c r="J26" s="23">
        <v>30000</v>
      </c>
      <c r="K26" s="23">
        <v>30000</v>
      </c>
      <c r="L26" s="23"/>
      <c r="M26" s="23"/>
      <c r="N26" s="23"/>
      <c r="O26" s="23"/>
      <c r="P26" s="23"/>
      <c r="Q26" s="23"/>
      <c r="R26" s="23"/>
      <c r="S26" s="23"/>
      <c r="T26" s="23"/>
      <c r="U26" s="23"/>
      <c r="V26" s="23"/>
      <c r="W26" s="23"/>
    </row>
    <row r="27" ht="18.75" customHeight="1" spans="1:23">
      <c r="A27" s="30" t="s">
        <v>299</v>
      </c>
      <c r="B27" s="30" t="s">
        <v>317</v>
      </c>
      <c r="C27" s="30" t="s">
        <v>316</v>
      </c>
      <c r="D27" s="30" t="s">
        <v>70</v>
      </c>
      <c r="E27" s="30" t="s">
        <v>153</v>
      </c>
      <c r="F27" s="30" t="s">
        <v>154</v>
      </c>
      <c r="G27" s="30" t="s">
        <v>318</v>
      </c>
      <c r="H27" s="30" t="s">
        <v>319</v>
      </c>
      <c r="I27" s="23">
        <v>30000</v>
      </c>
      <c r="J27" s="23">
        <v>30000</v>
      </c>
      <c r="K27" s="23">
        <v>30000</v>
      </c>
      <c r="L27" s="23"/>
      <c r="M27" s="23"/>
      <c r="N27" s="23"/>
      <c r="O27" s="23"/>
      <c r="P27" s="23"/>
      <c r="Q27" s="23"/>
      <c r="R27" s="23"/>
      <c r="S27" s="23"/>
      <c r="T27" s="23"/>
      <c r="U27" s="23"/>
      <c r="V27" s="23"/>
      <c r="W27" s="23"/>
    </row>
    <row r="28" ht="18.75" customHeight="1" spans="1:23">
      <c r="A28" s="25"/>
      <c r="B28" s="25"/>
      <c r="C28" s="20" t="s">
        <v>320</v>
      </c>
      <c r="D28" s="25"/>
      <c r="E28" s="25"/>
      <c r="F28" s="25"/>
      <c r="G28" s="25"/>
      <c r="H28" s="25"/>
      <c r="I28" s="23">
        <v>36800</v>
      </c>
      <c r="J28" s="23">
        <v>36800</v>
      </c>
      <c r="K28" s="23">
        <v>36800</v>
      </c>
      <c r="L28" s="23"/>
      <c r="M28" s="23"/>
      <c r="N28" s="23"/>
      <c r="O28" s="23"/>
      <c r="P28" s="23"/>
      <c r="Q28" s="23"/>
      <c r="R28" s="23"/>
      <c r="S28" s="23"/>
      <c r="T28" s="23"/>
      <c r="U28" s="23"/>
      <c r="V28" s="23"/>
      <c r="W28" s="23"/>
    </row>
    <row r="29" ht="18.75" customHeight="1" spans="1:23">
      <c r="A29" s="30" t="s">
        <v>299</v>
      </c>
      <c r="B29" s="30" t="s">
        <v>321</v>
      </c>
      <c r="C29" s="30" t="s">
        <v>320</v>
      </c>
      <c r="D29" s="30" t="s">
        <v>70</v>
      </c>
      <c r="E29" s="30" t="s">
        <v>147</v>
      </c>
      <c r="F29" s="30" t="s">
        <v>148</v>
      </c>
      <c r="G29" s="30" t="s">
        <v>250</v>
      </c>
      <c r="H29" s="30" t="s">
        <v>251</v>
      </c>
      <c r="I29" s="23">
        <v>36800</v>
      </c>
      <c r="J29" s="23">
        <v>36800</v>
      </c>
      <c r="K29" s="23">
        <v>36800</v>
      </c>
      <c r="L29" s="23"/>
      <c r="M29" s="23"/>
      <c r="N29" s="23"/>
      <c r="O29" s="23"/>
      <c r="P29" s="23"/>
      <c r="Q29" s="23"/>
      <c r="R29" s="23"/>
      <c r="S29" s="23"/>
      <c r="T29" s="23"/>
      <c r="U29" s="23"/>
      <c r="V29" s="23"/>
      <c r="W29" s="23"/>
    </row>
    <row r="30" ht="18.75" customHeight="1" spans="1:23">
      <c r="A30" s="127" t="s">
        <v>55</v>
      </c>
      <c r="B30" s="127"/>
      <c r="C30" s="127"/>
      <c r="D30" s="127"/>
      <c r="E30" s="127"/>
      <c r="F30" s="127"/>
      <c r="G30" s="127"/>
      <c r="H30" s="127"/>
      <c r="I30" s="23">
        <v>2863200</v>
      </c>
      <c r="J30" s="23">
        <v>2563200</v>
      </c>
      <c r="K30" s="23">
        <v>2563200</v>
      </c>
      <c r="L30" s="23"/>
      <c r="M30" s="23"/>
      <c r="N30" s="23"/>
      <c r="O30" s="23"/>
      <c r="P30" s="23"/>
      <c r="Q30" s="23"/>
      <c r="R30" s="23">
        <v>300000</v>
      </c>
      <c r="S30" s="23"/>
      <c r="T30" s="23"/>
      <c r="U30" s="23"/>
      <c r="V30" s="23"/>
      <c r="W30" s="23">
        <v>300000</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1"/>
  <sheetViews>
    <sheetView showZeros="0" workbookViewId="0">
      <selection activeCell="A1" sqref="A1"/>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322</v>
      </c>
    </row>
    <row r="2" ht="36.75" customHeight="1" spans="1:10">
      <c r="A2" s="4" t="str">
        <f>"2025"&amp;"年部门项目支出绩效目标表"</f>
        <v>2025年部门项目支出绩效目标表</v>
      </c>
      <c r="B2" s="5"/>
      <c r="C2" s="5"/>
      <c r="D2" s="5"/>
      <c r="E2" s="5"/>
      <c r="F2" s="68"/>
      <c r="G2" s="5"/>
      <c r="H2" s="68"/>
      <c r="I2" s="68"/>
      <c r="J2" s="5"/>
    </row>
    <row r="3" ht="18.75" customHeight="1" spans="1:8">
      <c r="A3" s="50" t="str">
        <f>"单位名称："&amp;"耿马傣族佤族自治县文化和旅游局"</f>
        <v>单位名称：耿马傣族佤族自治县文化和旅游局</v>
      </c>
      <c r="B3" s="51"/>
      <c r="C3" s="51"/>
      <c r="D3" s="51"/>
      <c r="E3" s="51"/>
      <c r="F3" s="52"/>
      <c r="G3" s="51"/>
      <c r="H3" s="52"/>
    </row>
    <row r="4" ht="18.75" customHeight="1" spans="1:10">
      <c r="A4" s="42" t="s">
        <v>323</v>
      </c>
      <c r="B4" s="42" t="s">
        <v>324</v>
      </c>
      <c r="C4" s="42" t="s">
        <v>325</v>
      </c>
      <c r="D4" s="42" t="s">
        <v>326</v>
      </c>
      <c r="E4" s="42" t="s">
        <v>327</v>
      </c>
      <c r="F4" s="53" t="s">
        <v>328</v>
      </c>
      <c r="G4" s="42" t="s">
        <v>329</v>
      </c>
      <c r="H4" s="53" t="s">
        <v>330</v>
      </c>
      <c r="I4" s="53" t="s">
        <v>331</v>
      </c>
      <c r="J4" s="42" t="s">
        <v>332</v>
      </c>
    </row>
    <row r="5" ht="18.75" customHeight="1" spans="1:10">
      <c r="A5" s="120">
        <v>1</v>
      </c>
      <c r="B5" s="120">
        <v>2</v>
      </c>
      <c r="C5" s="120">
        <v>3</v>
      </c>
      <c r="D5" s="120">
        <v>4</v>
      </c>
      <c r="E5" s="120">
        <v>5</v>
      </c>
      <c r="F5" s="120">
        <v>6</v>
      </c>
      <c r="G5" s="120">
        <v>7</v>
      </c>
      <c r="H5" s="120">
        <v>8</v>
      </c>
      <c r="I5" s="120">
        <v>9</v>
      </c>
      <c r="J5" s="120">
        <v>10</v>
      </c>
    </row>
    <row r="6" ht="18.75" customHeight="1" spans="1:10">
      <c r="A6" s="121" t="s">
        <v>70</v>
      </c>
      <c r="B6" s="45"/>
      <c r="C6" s="45"/>
      <c r="D6" s="45"/>
      <c r="E6" s="47"/>
      <c r="F6" s="122"/>
      <c r="G6" s="47"/>
      <c r="H6" s="122"/>
      <c r="I6" s="122"/>
      <c r="J6" s="47"/>
    </row>
    <row r="7" ht="18.75" customHeight="1" spans="1:10">
      <c r="A7" s="123" t="s">
        <v>70</v>
      </c>
      <c r="B7" s="124"/>
      <c r="C7" s="124"/>
      <c r="D7" s="124"/>
      <c r="E7" s="121"/>
      <c r="F7" s="124"/>
      <c r="G7" s="121"/>
      <c r="H7" s="124"/>
      <c r="I7" s="124"/>
      <c r="J7" s="121"/>
    </row>
    <row r="8" ht="18.75" customHeight="1" spans="1:10">
      <c r="A8" s="121" t="str">
        <f t="shared" ref="A8:A14" si="0">"    "&amp;"美丽县城改造项目资金"</f>
        <v>    美丽县城改造项目资金</v>
      </c>
      <c r="B8" s="124" t="s">
        <v>333</v>
      </c>
      <c r="C8" s="124" t="s">
        <v>334</v>
      </c>
      <c r="D8" s="124" t="s">
        <v>335</v>
      </c>
      <c r="E8" s="121" t="s">
        <v>336</v>
      </c>
      <c r="F8" s="124" t="s">
        <v>337</v>
      </c>
      <c r="G8" s="121" t="s">
        <v>137</v>
      </c>
      <c r="H8" s="124" t="s">
        <v>338</v>
      </c>
      <c r="I8" s="124" t="s">
        <v>339</v>
      </c>
      <c r="J8" s="121" t="s">
        <v>340</v>
      </c>
    </row>
    <row r="9" ht="18.75" customHeight="1" spans="1:10">
      <c r="A9" s="121" t="str">
        <f t="shared" si="0"/>
        <v>    美丽县城改造项目资金</v>
      </c>
      <c r="B9" s="124" t="s">
        <v>333</v>
      </c>
      <c r="C9" s="124" t="s">
        <v>334</v>
      </c>
      <c r="D9" s="124" t="s">
        <v>335</v>
      </c>
      <c r="E9" s="121" t="s">
        <v>341</v>
      </c>
      <c r="F9" s="124" t="s">
        <v>342</v>
      </c>
      <c r="G9" s="121" t="s">
        <v>343</v>
      </c>
      <c r="H9" s="124" t="s">
        <v>344</v>
      </c>
      <c r="I9" s="124" t="s">
        <v>339</v>
      </c>
      <c r="J9" s="121" t="s">
        <v>345</v>
      </c>
    </row>
    <row r="10" ht="18.75" customHeight="1" spans="1:10">
      <c r="A10" s="121" t="str">
        <f t="shared" si="0"/>
        <v>    美丽县城改造项目资金</v>
      </c>
      <c r="B10" s="124" t="s">
        <v>333</v>
      </c>
      <c r="C10" s="124" t="s">
        <v>334</v>
      </c>
      <c r="D10" s="124" t="s">
        <v>346</v>
      </c>
      <c r="E10" s="121" t="s">
        <v>347</v>
      </c>
      <c r="F10" s="124" t="s">
        <v>337</v>
      </c>
      <c r="G10" s="121" t="s">
        <v>343</v>
      </c>
      <c r="H10" s="124" t="s">
        <v>348</v>
      </c>
      <c r="I10" s="124" t="s">
        <v>339</v>
      </c>
      <c r="J10" s="121" t="s">
        <v>349</v>
      </c>
    </row>
    <row r="11" ht="18.75" customHeight="1" spans="1:10">
      <c r="A11" s="121" t="str">
        <f t="shared" si="0"/>
        <v>    美丽县城改造项目资金</v>
      </c>
      <c r="B11" s="124" t="s">
        <v>333</v>
      </c>
      <c r="C11" s="124" t="s">
        <v>334</v>
      </c>
      <c r="D11" s="124" t="s">
        <v>346</v>
      </c>
      <c r="E11" s="121" t="s">
        <v>350</v>
      </c>
      <c r="F11" s="124" t="s">
        <v>337</v>
      </c>
      <c r="G11" s="121" t="s">
        <v>343</v>
      </c>
      <c r="H11" s="124" t="s">
        <v>348</v>
      </c>
      <c r="I11" s="124" t="s">
        <v>339</v>
      </c>
      <c r="J11" s="121" t="s">
        <v>351</v>
      </c>
    </row>
    <row r="12" ht="18.75" customHeight="1" spans="1:10">
      <c r="A12" s="121" t="str">
        <f t="shared" si="0"/>
        <v>    美丽县城改造项目资金</v>
      </c>
      <c r="B12" s="124" t="s">
        <v>333</v>
      </c>
      <c r="C12" s="124" t="s">
        <v>334</v>
      </c>
      <c r="D12" s="124" t="s">
        <v>352</v>
      </c>
      <c r="E12" s="121" t="s">
        <v>353</v>
      </c>
      <c r="F12" s="124" t="s">
        <v>337</v>
      </c>
      <c r="G12" s="121" t="s">
        <v>354</v>
      </c>
      <c r="H12" s="124" t="s">
        <v>348</v>
      </c>
      <c r="I12" s="124" t="s">
        <v>339</v>
      </c>
      <c r="J12" s="121" t="s">
        <v>355</v>
      </c>
    </row>
    <row r="13" ht="18.75" customHeight="1" spans="1:10">
      <c r="A13" s="121" t="str">
        <f t="shared" si="0"/>
        <v>    美丽县城改造项目资金</v>
      </c>
      <c r="B13" s="124" t="s">
        <v>333</v>
      </c>
      <c r="C13" s="124" t="s">
        <v>356</v>
      </c>
      <c r="D13" s="124" t="s">
        <v>357</v>
      </c>
      <c r="E13" s="121" t="s">
        <v>358</v>
      </c>
      <c r="F13" s="124" t="s">
        <v>342</v>
      </c>
      <c r="G13" s="121" t="s">
        <v>359</v>
      </c>
      <c r="H13" s="124" t="s">
        <v>348</v>
      </c>
      <c r="I13" s="124" t="s">
        <v>339</v>
      </c>
      <c r="J13" s="121" t="s">
        <v>360</v>
      </c>
    </row>
    <row r="14" ht="18.75" customHeight="1" spans="1:10">
      <c r="A14" s="121" t="str">
        <f t="shared" si="0"/>
        <v>    美丽县城改造项目资金</v>
      </c>
      <c r="B14" s="124" t="s">
        <v>333</v>
      </c>
      <c r="C14" s="124" t="s">
        <v>361</v>
      </c>
      <c r="D14" s="124" t="s">
        <v>362</v>
      </c>
      <c r="E14" s="121" t="s">
        <v>363</v>
      </c>
      <c r="F14" s="124" t="s">
        <v>342</v>
      </c>
      <c r="G14" s="121" t="s">
        <v>359</v>
      </c>
      <c r="H14" s="124" t="s">
        <v>348</v>
      </c>
      <c r="I14" s="124" t="s">
        <v>339</v>
      </c>
      <c r="J14" s="121" t="s">
        <v>364</v>
      </c>
    </row>
    <row r="15" ht="18.75" customHeight="1" spans="1:10">
      <c r="A15" s="121" t="str">
        <f t="shared" ref="A15:A21" si="1">"    "&amp;"文物保护及消防安全专项经费"</f>
        <v>    文物保护及消防安全专项经费</v>
      </c>
      <c r="B15" s="124" t="s">
        <v>365</v>
      </c>
      <c r="C15" s="124" t="s">
        <v>334</v>
      </c>
      <c r="D15" s="124" t="s">
        <v>335</v>
      </c>
      <c r="E15" s="121" t="s">
        <v>366</v>
      </c>
      <c r="F15" s="124" t="s">
        <v>337</v>
      </c>
      <c r="G15" s="121" t="s">
        <v>134</v>
      </c>
      <c r="H15" s="124" t="s">
        <v>338</v>
      </c>
      <c r="I15" s="124" t="s">
        <v>339</v>
      </c>
      <c r="J15" s="121" t="s">
        <v>367</v>
      </c>
    </row>
    <row r="16" ht="18.75" customHeight="1" spans="1:10">
      <c r="A16" s="121" t="str">
        <f t="shared" si="1"/>
        <v>    文物保护及消防安全专项经费</v>
      </c>
      <c r="B16" s="124" t="s">
        <v>365</v>
      </c>
      <c r="C16" s="124" t="s">
        <v>334</v>
      </c>
      <c r="D16" s="124" t="s">
        <v>335</v>
      </c>
      <c r="E16" s="121" t="s">
        <v>368</v>
      </c>
      <c r="F16" s="124" t="s">
        <v>337</v>
      </c>
      <c r="G16" s="121" t="s">
        <v>134</v>
      </c>
      <c r="H16" s="124" t="s">
        <v>338</v>
      </c>
      <c r="I16" s="124" t="s">
        <v>339</v>
      </c>
      <c r="J16" s="121" t="s">
        <v>367</v>
      </c>
    </row>
    <row r="17" ht="18.75" customHeight="1" spans="1:10">
      <c r="A17" s="121" t="str">
        <f t="shared" si="1"/>
        <v>    文物保护及消防安全专项经费</v>
      </c>
      <c r="B17" s="124" t="s">
        <v>365</v>
      </c>
      <c r="C17" s="124" t="s">
        <v>334</v>
      </c>
      <c r="D17" s="124" t="s">
        <v>346</v>
      </c>
      <c r="E17" s="121" t="s">
        <v>369</v>
      </c>
      <c r="F17" s="124" t="s">
        <v>337</v>
      </c>
      <c r="G17" s="121" t="s">
        <v>370</v>
      </c>
      <c r="H17" s="124" t="s">
        <v>348</v>
      </c>
      <c r="I17" s="124" t="s">
        <v>371</v>
      </c>
      <c r="J17" s="121" t="s">
        <v>372</v>
      </c>
    </row>
    <row r="18" ht="18.75" customHeight="1" spans="1:10">
      <c r="A18" s="121" t="str">
        <f t="shared" si="1"/>
        <v>    文物保护及消防安全专项经费</v>
      </c>
      <c r="B18" s="124" t="s">
        <v>365</v>
      </c>
      <c r="C18" s="124" t="s">
        <v>334</v>
      </c>
      <c r="D18" s="124" t="s">
        <v>346</v>
      </c>
      <c r="E18" s="121" t="s">
        <v>373</v>
      </c>
      <c r="F18" s="124" t="s">
        <v>337</v>
      </c>
      <c r="G18" s="121" t="s">
        <v>374</v>
      </c>
      <c r="H18" s="124" t="s">
        <v>348</v>
      </c>
      <c r="I18" s="124" t="s">
        <v>371</v>
      </c>
      <c r="J18" s="121" t="s">
        <v>375</v>
      </c>
    </row>
    <row r="19" ht="18.75" customHeight="1" spans="1:10">
      <c r="A19" s="121" t="str">
        <f t="shared" si="1"/>
        <v>    文物保护及消防安全专项经费</v>
      </c>
      <c r="B19" s="124" t="s">
        <v>365</v>
      </c>
      <c r="C19" s="124" t="s">
        <v>334</v>
      </c>
      <c r="D19" s="124" t="s">
        <v>352</v>
      </c>
      <c r="E19" s="121" t="s">
        <v>376</v>
      </c>
      <c r="F19" s="124" t="s">
        <v>337</v>
      </c>
      <c r="G19" s="121" t="s">
        <v>343</v>
      </c>
      <c r="H19" s="124" t="s">
        <v>348</v>
      </c>
      <c r="I19" s="124" t="s">
        <v>371</v>
      </c>
      <c r="J19" s="121" t="s">
        <v>377</v>
      </c>
    </row>
    <row r="20" ht="18.75" customHeight="1" spans="1:10">
      <c r="A20" s="121" t="str">
        <f t="shared" si="1"/>
        <v>    文物保护及消防安全专项经费</v>
      </c>
      <c r="B20" s="124" t="s">
        <v>365</v>
      </c>
      <c r="C20" s="124" t="s">
        <v>356</v>
      </c>
      <c r="D20" s="124" t="s">
        <v>357</v>
      </c>
      <c r="E20" s="121" t="s">
        <v>378</v>
      </c>
      <c r="F20" s="124" t="s">
        <v>337</v>
      </c>
      <c r="G20" s="121" t="s">
        <v>379</v>
      </c>
      <c r="H20" s="124" t="s">
        <v>348</v>
      </c>
      <c r="I20" s="124" t="s">
        <v>371</v>
      </c>
      <c r="J20" s="121" t="s">
        <v>380</v>
      </c>
    </row>
    <row r="21" ht="18.75" customHeight="1" spans="1:10">
      <c r="A21" s="121" t="str">
        <f t="shared" si="1"/>
        <v>    文物保护及消防安全专项经费</v>
      </c>
      <c r="B21" s="124" t="s">
        <v>365</v>
      </c>
      <c r="C21" s="124" t="s">
        <v>361</v>
      </c>
      <c r="D21" s="124" t="s">
        <v>362</v>
      </c>
      <c r="E21" s="121" t="s">
        <v>381</v>
      </c>
      <c r="F21" s="124" t="s">
        <v>337</v>
      </c>
      <c r="G21" s="121" t="s">
        <v>379</v>
      </c>
      <c r="H21" s="124" t="s">
        <v>348</v>
      </c>
      <c r="I21" s="124" t="s">
        <v>371</v>
      </c>
      <c r="J21" s="121" t="s">
        <v>382</v>
      </c>
    </row>
    <row r="22" ht="18.75" customHeight="1" spans="1:10">
      <c r="A22" s="121" t="str">
        <f t="shared" ref="A22:A26" si="2">"    "&amp;"春节文化系列活动经费"</f>
        <v>    春节文化系列活动经费</v>
      </c>
      <c r="B22" s="124" t="s">
        <v>383</v>
      </c>
      <c r="C22" s="124" t="s">
        <v>334</v>
      </c>
      <c r="D22" s="124" t="s">
        <v>335</v>
      </c>
      <c r="E22" s="121" t="s">
        <v>384</v>
      </c>
      <c r="F22" s="124" t="s">
        <v>342</v>
      </c>
      <c r="G22" s="121" t="s">
        <v>385</v>
      </c>
      <c r="H22" s="124" t="s">
        <v>386</v>
      </c>
      <c r="I22" s="124" t="s">
        <v>339</v>
      </c>
      <c r="J22" s="121" t="s">
        <v>387</v>
      </c>
    </row>
    <row r="23" ht="18.75" customHeight="1" spans="1:10">
      <c r="A23" s="121" t="str">
        <f t="shared" si="2"/>
        <v>    春节文化系列活动经费</v>
      </c>
      <c r="B23" s="124" t="s">
        <v>383</v>
      </c>
      <c r="C23" s="124" t="s">
        <v>334</v>
      </c>
      <c r="D23" s="124" t="s">
        <v>346</v>
      </c>
      <c r="E23" s="121" t="s">
        <v>388</v>
      </c>
      <c r="F23" s="124" t="s">
        <v>337</v>
      </c>
      <c r="G23" s="121" t="s">
        <v>359</v>
      </c>
      <c r="H23" s="124" t="s">
        <v>348</v>
      </c>
      <c r="I23" s="124" t="s">
        <v>339</v>
      </c>
      <c r="J23" s="121" t="s">
        <v>389</v>
      </c>
    </row>
    <row r="24" ht="18.75" customHeight="1" spans="1:10">
      <c r="A24" s="121" t="str">
        <f t="shared" si="2"/>
        <v>    春节文化系列活动经费</v>
      </c>
      <c r="B24" s="124" t="s">
        <v>383</v>
      </c>
      <c r="C24" s="124" t="s">
        <v>334</v>
      </c>
      <c r="D24" s="124" t="s">
        <v>346</v>
      </c>
      <c r="E24" s="121" t="s">
        <v>390</v>
      </c>
      <c r="F24" s="124" t="s">
        <v>337</v>
      </c>
      <c r="G24" s="121" t="s">
        <v>343</v>
      </c>
      <c r="H24" s="124" t="s">
        <v>348</v>
      </c>
      <c r="I24" s="124" t="s">
        <v>339</v>
      </c>
      <c r="J24" s="121" t="s">
        <v>391</v>
      </c>
    </row>
    <row r="25" ht="18.75" customHeight="1" spans="1:10">
      <c r="A25" s="121" t="str">
        <f t="shared" si="2"/>
        <v>    春节文化系列活动经费</v>
      </c>
      <c r="B25" s="124" t="s">
        <v>383</v>
      </c>
      <c r="C25" s="124" t="s">
        <v>356</v>
      </c>
      <c r="D25" s="124" t="s">
        <v>357</v>
      </c>
      <c r="E25" s="121" t="s">
        <v>392</v>
      </c>
      <c r="F25" s="124" t="s">
        <v>337</v>
      </c>
      <c r="G25" s="121" t="s">
        <v>393</v>
      </c>
      <c r="H25" s="124" t="s">
        <v>394</v>
      </c>
      <c r="I25" s="124" t="s">
        <v>339</v>
      </c>
      <c r="J25" s="121" t="s">
        <v>395</v>
      </c>
    </row>
    <row r="26" ht="18.75" customHeight="1" spans="1:10">
      <c r="A26" s="121" t="str">
        <f t="shared" si="2"/>
        <v>    春节文化系列活动经费</v>
      </c>
      <c r="B26" s="124" t="s">
        <v>383</v>
      </c>
      <c r="C26" s="124" t="s">
        <v>361</v>
      </c>
      <c r="D26" s="124" t="s">
        <v>362</v>
      </c>
      <c r="E26" s="121" t="s">
        <v>363</v>
      </c>
      <c r="F26" s="124" t="s">
        <v>342</v>
      </c>
      <c r="G26" s="121" t="s">
        <v>359</v>
      </c>
      <c r="H26" s="124" t="s">
        <v>348</v>
      </c>
      <c r="I26" s="124" t="s">
        <v>339</v>
      </c>
      <c r="J26" s="121" t="s">
        <v>396</v>
      </c>
    </row>
    <row r="27" ht="18.75" customHeight="1" spans="1:10">
      <c r="A27" s="121" t="str">
        <f t="shared" ref="A27:A32" si="3">"    "&amp;"第四次全国文物普查工作经费"</f>
        <v>    第四次全国文物普查工作经费</v>
      </c>
      <c r="B27" s="124" t="s">
        <v>397</v>
      </c>
      <c r="C27" s="124" t="s">
        <v>334</v>
      </c>
      <c r="D27" s="124" t="s">
        <v>335</v>
      </c>
      <c r="E27" s="121" t="s">
        <v>398</v>
      </c>
      <c r="F27" s="124" t="s">
        <v>342</v>
      </c>
      <c r="G27" s="121" t="s">
        <v>399</v>
      </c>
      <c r="H27" s="124" t="s">
        <v>338</v>
      </c>
      <c r="I27" s="124" t="s">
        <v>339</v>
      </c>
      <c r="J27" s="121" t="s">
        <v>400</v>
      </c>
    </row>
    <row r="28" ht="18.75" customHeight="1" spans="1:10">
      <c r="A28" s="121" t="str">
        <f t="shared" si="3"/>
        <v>    第四次全国文物普查工作经费</v>
      </c>
      <c r="B28" s="124" t="s">
        <v>397</v>
      </c>
      <c r="C28" s="124" t="s">
        <v>334</v>
      </c>
      <c r="D28" s="124" t="s">
        <v>346</v>
      </c>
      <c r="E28" s="121" t="s">
        <v>401</v>
      </c>
      <c r="F28" s="124" t="s">
        <v>342</v>
      </c>
      <c r="G28" s="121" t="s">
        <v>359</v>
      </c>
      <c r="H28" s="124" t="s">
        <v>348</v>
      </c>
      <c r="I28" s="124" t="s">
        <v>339</v>
      </c>
      <c r="J28" s="121" t="s">
        <v>349</v>
      </c>
    </row>
    <row r="29" ht="18.75" customHeight="1" spans="1:10">
      <c r="A29" s="121" t="str">
        <f t="shared" si="3"/>
        <v>    第四次全国文物普查工作经费</v>
      </c>
      <c r="B29" s="124" t="s">
        <v>397</v>
      </c>
      <c r="C29" s="124" t="s">
        <v>334</v>
      </c>
      <c r="D29" s="124" t="s">
        <v>346</v>
      </c>
      <c r="E29" s="121" t="s">
        <v>402</v>
      </c>
      <c r="F29" s="124" t="s">
        <v>337</v>
      </c>
      <c r="G29" s="121" t="s">
        <v>343</v>
      </c>
      <c r="H29" s="124" t="s">
        <v>348</v>
      </c>
      <c r="I29" s="124" t="s">
        <v>339</v>
      </c>
      <c r="J29" s="121" t="s">
        <v>403</v>
      </c>
    </row>
    <row r="30" ht="18.75" customHeight="1" spans="1:10">
      <c r="A30" s="121" t="str">
        <f t="shared" si="3"/>
        <v>    第四次全国文物普查工作经费</v>
      </c>
      <c r="B30" s="124" t="s">
        <v>397</v>
      </c>
      <c r="C30" s="124" t="s">
        <v>334</v>
      </c>
      <c r="D30" s="124" t="s">
        <v>352</v>
      </c>
      <c r="E30" s="121" t="s">
        <v>404</v>
      </c>
      <c r="F30" s="124" t="s">
        <v>342</v>
      </c>
      <c r="G30" s="121" t="s">
        <v>359</v>
      </c>
      <c r="H30" s="124" t="s">
        <v>348</v>
      </c>
      <c r="I30" s="124" t="s">
        <v>339</v>
      </c>
      <c r="J30" s="121" t="s">
        <v>405</v>
      </c>
    </row>
    <row r="31" ht="18.75" customHeight="1" spans="1:10">
      <c r="A31" s="121" t="str">
        <f t="shared" si="3"/>
        <v>    第四次全国文物普查工作经费</v>
      </c>
      <c r="B31" s="124" t="s">
        <v>397</v>
      </c>
      <c r="C31" s="124" t="s">
        <v>356</v>
      </c>
      <c r="D31" s="124" t="s">
        <v>357</v>
      </c>
      <c r="E31" s="121" t="s">
        <v>358</v>
      </c>
      <c r="F31" s="124" t="s">
        <v>342</v>
      </c>
      <c r="G31" s="121" t="s">
        <v>379</v>
      </c>
      <c r="H31" s="124" t="s">
        <v>348</v>
      </c>
      <c r="I31" s="124" t="s">
        <v>339</v>
      </c>
      <c r="J31" s="121" t="s">
        <v>360</v>
      </c>
    </row>
    <row r="32" ht="18.75" customHeight="1" spans="1:10">
      <c r="A32" s="121" t="str">
        <f t="shared" si="3"/>
        <v>    第四次全国文物普查工作经费</v>
      </c>
      <c r="B32" s="124" t="s">
        <v>397</v>
      </c>
      <c r="C32" s="124" t="s">
        <v>361</v>
      </c>
      <c r="D32" s="124" t="s">
        <v>362</v>
      </c>
      <c r="E32" s="121" t="s">
        <v>406</v>
      </c>
      <c r="F32" s="124" t="s">
        <v>342</v>
      </c>
      <c r="G32" s="121" t="s">
        <v>359</v>
      </c>
      <c r="H32" s="124" t="s">
        <v>348</v>
      </c>
      <c r="I32" s="124" t="s">
        <v>339</v>
      </c>
      <c r="J32" s="121" t="s">
        <v>364</v>
      </c>
    </row>
    <row r="33" ht="18.75" customHeight="1" spans="1:10">
      <c r="A33" s="121" t="str">
        <f t="shared" ref="A33:A38" si="4">"    "&amp;"县级非物质文化遗产传承人补助经费"</f>
        <v>    县级非物质文化遗产传承人补助经费</v>
      </c>
      <c r="B33" s="124" t="s">
        <v>407</v>
      </c>
      <c r="C33" s="124" t="s">
        <v>334</v>
      </c>
      <c r="D33" s="124" t="s">
        <v>335</v>
      </c>
      <c r="E33" s="121" t="s">
        <v>408</v>
      </c>
      <c r="F33" s="124" t="s">
        <v>337</v>
      </c>
      <c r="G33" s="121" t="s">
        <v>409</v>
      </c>
      <c r="H33" s="124" t="s">
        <v>410</v>
      </c>
      <c r="I33" s="124" t="s">
        <v>339</v>
      </c>
      <c r="J33" s="121" t="s">
        <v>400</v>
      </c>
    </row>
    <row r="34" ht="18.75" customHeight="1" spans="1:10">
      <c r="A34" s="121" t="str">
        <f t="shared" si="4"/>
        <v>    县级非物质文化遗产传承人补助经费</v>
      </c>
      <c r="B34" s="124" t="s">
        <v>407</v>
      </c>
      <c r="C34" s="124" t="s">
        <v>334</v>
      </c>
      <c r="D34" s="124" t="s">
        <v>346</v>
      </c>
      <c r="E34" s="121" t="s">
        <v>411</v>
      </c>
      <c r="F34" s="124" t="s">
        <v>337</v>
      </c>
      <c r="G34" s="121" t="s">
        <v>343</v>
      </c>
      <c r="H34" s="124" t="s">
        <v>348</v>
      </c>
      <c r="I34" s="124" t="s">
        <v>339</v>
      </c>
      <c r="J34" s="121" t="s">
        <v>349</v>
      </c>
    </row>
    <row r="35" ht="18.75" customHeight="1" spans="1:10">
      <c r="A35" s="121" t="str">
        <f t="shared" si="4"/>
        <v>    县级非物质文化遗产传承人补助经费</v>
      </c>
      <c r="B35" s="124" t="s">
        <v>407</v>
      </c>
      <c r="C35" s="124" t="s">
        <v>334</v>
      </c>
      <c r="D35" s="124" t="s">
        <v>346</v>
      </c>
      <c r="E35" s="121" t="s">
        <v>412</v>
      </c>
      <c r="F35" s="124" t="s">
        <v>337</v>
      </c>
      <c r="G35" s="121" t="s">
        <v>343</v>
      </c>
      <c r="H35" s="124" t="s">
        <v>348</v>
      </c>
      <c r="I35" s="124" t="s">
        <v>339</v>
      </c>
      <c r="J35" s="121" t="s">
        <v>403</v>
      </c>
    </row>
    <row r="36" ht="18.75" customHeight="1" spans="1:10">
      <c r="A36" s="121" t="str">
        <f t="shared" si="4"/>
        <v>    县级非物质文化遗产传承人补助经费</v>
      </c>
      <c r="B36" s="124" t="s">
        <v>407</v>
      </c>
      <c r="C36" s="124" t="s">
        <v>334</v>
      </c>
      <c r="D36" s="124" t="s">
        <v>352</v>
      </c>
      <c r="E36" s="121" t="s">
        <v>413</v>
      </c>
      <c r="F36" s="124" t="s">
        <v>337</v>
      </c>
      <c r="G36" s="121" t="s">
        <v>379</v>
      </c>
      <c r="H36" s="124" t="s">
        <v>348</v>
      </c>
      <c r="I36" s="124" t="s">
        <v>339</v>
      </c>
      <c r="J36" s="121" t="s">
        <v>405</v>
      </c>
    </row>
    <row r="37" ht="18.75" customHeight="1" spans="1:10">
      <c r="A37" s="121" t="str">
        <f t="shared" si="4"/>
        <v>    县级非物质文化遗产传承人补助经费</v>
      </c>
      <c r="B37" s="124" t="s">
        <v>407</v>
      </c>
      <c r="C37" s="124" t="s">
        <v>356</v>
      </c>
      <c r="D37" s="124" t="s">
        <v>357</v>
      </c>
      <c r="E37" s="121" t="s">
        <v>358</v>
      </c>
      <c r="F37" s="124" t="s">
        <v>337</v>
      </c>
      <c r="G37" s="121" t="s">
        <v>379</v>
      </c>
      <c r="H37" s="124" t="s">
        <v>348</v>
      </c>
      <c r="I37" s="124" t="s">
        <v>339</v>
      </c>
      <c r="J37" s="121" t="s">
        <v>360</v>
      </c>
    </row>
    <row r="38" ht="18.75" customHeight="1" spans="1:10">
      <c r="A38" s="121" t="str">
        <f t="shared" si="4"/>
        <v>    县级非物质文化遗产传承人补助经费</v>
      </c>
      <c r="B38" s="124" t="s">
        <v>407</v>
      </c>
      <c r="C38" s="124" t="s">
        <v>361</v>
      </c>
      <c r="D38" s="124" t="s">
        <v>362</v>
      </c>
      <c r="E38" s="121" t="s">
        <v>363</v>
      </c>
      <c r="F38" s="124" t="s">
        <v>337</v>
      </c>
      <c r="G38" s="121" t="s">
        <v>379</v>
      </c>
      <c r="H38" s="124" t="s">
        <v>348</v>
      </c>
      <c r="I38" s="124" t="s">
        <v>339</v>
      </c>
      <c r="J38" s="121" t="s">
        <v>364</v>
      </c>
    </row>
    <row r="39" ht="18.75" customHeight="1" spans="1:10">
      <c r="A39" s="121" t="str">
        <f t="shared" ref="A39:A43" si="5">"    "&amp;"联合工作经费"</f>
        <v>    联合工作经费</v>
      </c>
      <c r="B39" s="124" t="s">
        <v>309</v>
      </c>
      <c r="C39" s="124" t="s">
        <v>334</v>
      </c>
      <c r="D39" s="124" t="s">
        <v>335</v>
      </c>
      <c r="E39" s="121" t="s">
        <v>414</v>
      </c>
      <c r="F39" s="124" t="s">
        <v>337</v>
      </c>
      <c r="G39" s="121" t="s">
        <v>133</v>
      </c>
      <c r="H39" s="124" t="s">
        <v>410</v>
      </c>
      <c r="I39" s="124" t="s">
        <v>339</v>
      </c>
      <c r="J39" s="121" t="s">
        <v>414</v>
      </c>
    </row>
    <row r="40" ht="18.75" customHeight="1" spans="1:10">
      <c r="A40" s="121" t="str">
        <f t="shared" si="5"/>
        <v>    联合工作经费</v>
      </c>
      <c r="B40" s="124" t="s">
        <v>309</v>
      </c>
      <c r="C40" s="124" t="s">
        <v>334</v>
      </c>
      <c r="D40" s="124" t="s">
        <v>346</v>
      </c>
      <c r="E40" s="121" t="s">
        <v>411</v>
      </c>
      <c r="F40" s="124" t="s">
        <v>337</v>
      </c>
      <c r="G40" s="121" t="s">
        <v>343</v>
      </c>
      <c r="H40" s="124" t="s">
        <v>348</v>
      </c>
      <c r="I40" s="124" t="s">
        <v>339</v>
      </c>
      <c r="J40" s="121" t="s">
        <v>349</v>
      </c>
    </row>
    <row r="41" ht="18.75" customHeight="1" spans="1:10">
      <c r="A41" s="121" t="str">
        <f t="shared" si="5"/>
        <v>    联合工作经费</v>
      </c>
      <c r="B41" s="124" t="s">
        <v>309</v>
      </c>
      <c r="C41" s="124" t="s">
        <v>334</v>
      </c>
      <c r="D41" s="124" t="s">
        <v>352</v>
      </c>
      <c r="E41" s="121" t="s">
        <v>404</v>
      </c>
      <c r="F41" s="124" t="s">
        <v>337</v>
      </c>
      <c r="G41" s="121" t="s">
        <v>343</v>
      </c>
      <c r="H41" s="124" t="s">
        <v>348</v>
      </c>
      <c r="I41" s="124" t="s">
        <v>339</v>
      </c>
      <c r="J41" s="121" t="s">
        <v>415</v>
      </c>
    </row>
    <row r="42" ht="18.75" customHeight="1" spans="1:10">
      <c r="A42" s="121" t="str">
        <f t="shared" si="5"/>
        <v>    联合工作经费</v>
      </c>
      <c r="B42" s="124" t="s">
        <v>309</v>
      </c>
      <c r="C42" s="124" t="s">
        <v>356</v>
      </c>
      <c r="D42" s="124" t="s">
        <v>357</v>
      </c>
      <c r="E42" s="121" t="s">
        <v>358</v>
      </c>
      <c r="F42" s="124" t="s">
        <v>342</v>
      </c>
      <c r="G42" s="121" t="s">
        <v>416</v>
      </c>
      <c r="H42" s="124" t="s">
        <v>348</v>
      </c>
      <c r="I42" s="124" t="s">
        <v>339</v>
      </c>
      <c r="J42" s="121" t="s">
        <v>360</v>
      </c>
    </row>
    <row r="43" ht="18.75" customHeight="1" spans="1:10">
      <c r="A43" s="121" t="str">
        <f t="shared" si="5"/>
        <v>    联合工作经费</v>
      </c>
      <c r="B43" s="124" t="s">
        <v>309</v>
      </c>
      <c r="C43" s="124" t="s">
        <v>361</v>
      </c>
      <c r="D43" s="124" t="s">
        <v>362</v>
      </c>
      <c r="E43" s="121" t="s">
        <v>363</v>
      </c>
      <c r="F43" s="124" t="s">
        <v>342</v>
      </c>
      <c r="G43" s="121" t="s">
        <v>359</v>
      </c>
      <c r="H43" s="124" t="s">
        <v>348</v>
      </c>
      <c r="I43" s="124" t="s">
        <v>339</v>
      </c>
      <c r="J43" s="121" t="s">
        <v>364</v>
      </c>
    </row>
    <row r="44" ht="18.75" customHeight="1" spans="1:10">
      <c r="A44" s="121" t="str">
        <f t="shared" ref="A44:A48" si="6">"    "&amp;"人才招引三年行动计划樊宇玢安家费补助资金"</f>
        <v>    人才招引三年行动计划樊宇玢安家费补助资金</v>
      </c>
      <c r="B44" s="124" t="s">
        <v>417</v>
      </c>
      <c r="C44" s="124" t="s">
        <v>334</v>
      </c>
      <c r="D44" s="124" t="s">
        <v>335</v>
      </c>
      <c r="E44" s="121" t="s">
        <v>408</v>
      </c>
      <c r="F44" s="124" t="s">
        <v>337</v>
      </c>
      <c r="G44" s="121" t="s">
        <v>418</v>
      </c>
      <c r="H44" s="124" t="s">
        <v>410</v>
      </c>
      <c r="I44" s="124" t="s">
        <v>339</v>
      </c>
      <c r="J44" s="121" t="s">
        <v>400</v>
      </c>
    </row>
    <row r="45" ht="18.75" customHeight="1" spans="1:10">
      <c r="A45" s="121" t="str">
        <f t="shared" si="6"/>
        <v>    人才招引三年行动计划樊宇玢安家费补助资金</v>
      </c>
      <c r="B45" s="124" t="s">
        <v>417</v>
      </c>
      <c r="C45" s="124" t="s">
        <v>334</v>
      </c>
      <c r="D45" s="124" t="s">
        <v>346</v>
      </c>
      <c r="E45" s="121" t="s">
        <v>411</v>
      </c>
      <c r="F45" s="124" t="s">
        <v>337</v>
      </c>
      <c r="G45" s="121" t="s">
        <v>343</v>
      </c>
      <c r="H45" s="124" t="s">
        <v>348</v>
      </c>
      <c r="I45" s="124" t="s">
        <v>339</v>
      </c>
      <c r="J45" s="121" t="s">
        <v>349</v>
      </c>
    </row>
    <row r="46" ht="18.75" customHeight="1" spans="1:10">
      <c r="A46" s="121" t="str">
        <f t="shared" si="6"/>
        <v>    人才招引三年行动计划樊宇玢安家费补助资金</v>
      </c>
      <c r="B46" s="124" t="s">
        <v>417</v>
      </c>
      <c r="C46" s="124" t="s">
        <v>334</v>
      </c>
      <c r="D46" s="124" t="s">
        <v>352</v>
      </c>
      <c r="E46" s="121" t="s">
        <v>413</v>
      </c>
      <c r="F46" s="124" t="s">
        <v>337</v>
      </c>
      <c r="G46" s="121" t="s">
        <v>354</v>
      </c>
      <c r="H46" s="124" t="s">
        <v>348</v>
      </c>
      <c r="I46" s="124" t="s">
        <v>339</v>
      </c>
      <c r="J46" s="121" t="s">
        <v>405</v>
      </c>
    </row>
    <row r="47" ht="18.75" customHeight="1" spans="1:10">
      <c r="A47" s="121" t="str">
        <f t="shared" si="6"/>
        <v>    人才招引三年行动计划樊宇玢安家费补助资金</v>
      </c>
      <c r="B47" s="124" t="s">
        <v>417</v>
      </c>
      <c r="C47" s="124" t="s">
        <v>356</v>
      </c>
      <c r="D47" s="124" t="s">
        <v>357</v>
      </c>
      <c r="E47" s="121" t="s">
        <v>358</v>
      </c>
      <c r="F47" s="124" t="s">
        <v>342</v>
      </c>
      <c r="G47" s="121" t="s">
        <v>359</v>
      </c>
      <c r="H47" s="124" t="s">
        <v>348</v>
      </c>
      <c r="I47" s="124" t="s">
        <v>339</v>
      </c>
      <c r="J47" s="121" t="s">
        <v>360</v>
      </c>
    </row>
    <row r="48" ht="18.75" customHeight="1" spans="1:10">
      <c r="A48" s="121" t="str">
        <f t="shared" si="6"/>
        <v>    人才招引三年行动计划樊宇玢安家费补助资金</v>
      </c>
      <c r="B48" s="124" t="s">
        <v>417</v>
      </c>
      <c r="C48" s="124" t="s">
        <v>361</v>
      </c>
      <c r="D48" s="124" t="s">
        <v>362</v>
      </c>
      <c r="E48" s="121" t="s">
        <v>363</v>
      </c>
      <c r="F48" s="124" t="s">
        <v>342</v>
      </c>
      <c r="G48" s="121" t="s">
        <v>359</v>
      </c>
      <c r="H48" s="124" t="s">
        <v>348</v>
      </c>
      <c r="I48" s="124" t="s">
        <v>339</v>
      </c>
      <c r="J48" s="121" t="s">
        <v>364</v>
      </c>
    </row>
    <row r="49" ht="18.75" customHeight="1" spans="1:10">
      <c r="A49" s="121" t="str">
        <f t="shared" ref="A49:A55" si="7">"    "&amp;"耿马县民族文化工作队文艺演出团队发展专项资金"</f>
        <v>    耿马县民族文化工作队文艺演出团队发展专项资金</v>
      </c>
      <c r="B49" s="124" t="s">
        <v>419</v>
      </c>
      <c r="C49" s="124" t="s">
        <v>334</v>
      </c>
      <c r="D49" s="124" t="s">
        <v>335</v>
      </c>
      <c r="E49" s="121" t="s">
        <v>420</v>
      </c>
      <c r="F49" s="124" t="s">
        <v>337</v>
      </c>
      <c r="G49" s="121" t="s">
        <v>421</v>
      </c>
      <c r="H49" s="124" t="s">
        <v>422</v>
      </c>
      <c r="I49" s="124" t="s">
        <v>339</v>
      </c>
      <c r="J49" s="121" t="s">
        <v>423</v>
      </c>
    </row>
    <row r="50" ht="18.75" customHeight="1" spans="1:10">
      <c r="A50" s="121" t="str">
        <f t="shared" si="7"/>
        <v>    耿马县民族文化工作队文艺演出团队发展专项资金</v>
      </c>
      <c r="B50" s="124" t="s">
        <v>419</v>
      </c>
      <c r="C50" s="124" t="s">
        <v>334</v>
      </c>
      <c r="D50" s="124" t="s">
        <v>335</v>
      </c>
      <c r="E50" s="121" t="s">
        <v>424</v>
      </c>
      <c r="F50" s="124" t="s">
        <v>337</v>
      </c>
      <c r="G50" s="121" t="s">
        <v>135</v>
      </c>
      <c r="H50" s="124" t="s">
        <v>422</v>
      </c>
      <c r="I50" s="124" t="s">
        <v>339</v>
      </c>
      <c r="J50" s="121" t="s">
        <v>425</v>
      </c>
    </row>
    <row r="51" ht="18.75" customHeight="1" spans="1:10">
      <c r="A51" s="121" t="str">
        <f t="shared" si="7"/>
        <v>    耿马县民族文化工作队文艺演出团队发展专项资金</v>
      </c>
      <c r="B51" s="124" t="s">
        <v>419</v>
      </c>
      <c r="C51" s="124" t="s">
        <v>334</v>
      </c>
      <c r="D51" s="124" t="s">
        <v>335</v>
      </c>
      <c r="E51" s="121" t="s">
        <v>426</v>
      </c>
      <c r="F51" s="124" t="s">
        <v>337</v>
      </c>
      <c r="G51" s="121" t="s">
        <v>134</v>
      </c>
      <c r="H51" s="124" t="s">
        <v>338</v>
      </c>
      <c r="I51" s="124" t="s">
        <v>339</v>
      </c>
      <c r="J51" s="121" t="s">
        <v>427</v>
      </c>
    </row>
    <row r="52" ht="18.75" customHeight="1" spans="1:10">
      <c r="A52" s="121" t="str">
        <f t="shared" si="7"/>
        <v>    耿马县民族文化工作队文艺演出团队发展专项资金</v>
      </c>
      <c r="B52" s="124" t="s">
        <v>419</v>
      </c>
      <c r="C52" s="124" t="s">
        <v>334</v>
      </c>
      <c r="D52" s="124" t="s">
        <v>346</v>
      </c>
      <c r="E52" s="121" t="s">
        <v>428</v>
      </c>
      <c r="F52" s="124" t="s">
        <v>342</v>
      </c>
      <c r="G52" s="121" t="s">
        <v>374</v>
      </c>
      <c r="H52" s="124" t="s">
        <v>348</v>
      </c>
      <c r="I52" s="124" t="s">
        <v>371</v>
      </c>
      <c r="J52" s="121" t="s">
        <v>429</v>
      </c>
    </row>
    <row r="53" ht="18.75" customHeight="1" spans="1:10">
      <c r="A53" s="121" t="str">
        <f t="shared" si="7"/>
        <v>    耿马县民族文化工作队文艺演出团队发展专项资金</v>
      </c>
      <c r="B53" s="124" t="s">
        <v>419</v>
      </c>
      <c r="C53" s="124" t="s">
        <v>334</v>
      </c>
      <c r="D53" s="124" t="s">
        <v>352</v>
      </c>
      <c r="E53" s="121" t="s">
        <v>430</v>
      </c>
      <c r="F53" s="124" t="s">
        <v>337</v>
      </c>
      <c r="G53" s="121" t="s">
        <v>431</v>
      </c>
      <c r="H53" s="124" t="s">
        <v>348</v>
      </c>
      <c r="I53" s="124" t="s">
        <v>371</v>
      </c>
      <c r="J53" s="121" t="s">
        <v>405</v>
      </c>
    </row>
    <row r="54" ht="18.75" customHeight="1" spans="1:10">
      <c r="A54" s="121" t="str">
        <f t="shared" si="7"/>
        <v>    耿马县民族文化工作队文艺演出团队发展专项资金</v>
      </c>
      <c r="B54" s="124" t="s">
        <v>419</v>
      </c>
      <c r="C54" s="124" t="s">
        <v>356</v>
      </c>
      <c r="D54" s="124" t="s">
        <v>432</v>
      </c>
      <c r="E54" s="121" t="s">
        <v>433</v>
      </c>
      <c r="F54" s="124" t="s">
        <v>342</v>
      </c>
      <c r="G54" s="121" t="s">
        <v>434</v>
      </c>
      <c r="H54" s="124" t="s">
        <v>348</v>
      </c>
      <c r="I54" s="124" t="s">
        <v>339</v>
      </c>
      <c r="J54" s="121" t="s">
        <v>435</v>
      </c>
    </row>
    <row r="55" ht="18.75" customHeight="1" spans="1:10">
      <c r="A55" s="121" t="str">
        <f t="shared" si="7"/>
        <v>    耿马县民族文化工作队文艺演出团队发展专项资金</v>
      </c>
      <c r="B55" s="124" t="s">
        <v>419</v>
      </c>
      <c r="C55" s="124" t="s">
        <v>361</v>
      </c>
      <c r="D55" s="124" t="s">
        <v>362</v>
      </c>
      <c r="E55" s="121" t="s">
        <v>363</v>
      </c>
      <c r="F55" s="124" t="s">
        <v>337</v>
      </c>
      <c r="G55" s="121" t="s">
        <v>379</v>
      </c>
      <c r="H55" s="124" t="s">
        <v>348</v>
      </c>
      <c r="I55" s="124" t="s">
        <v>371</v>
      </c>
      <c r="J55" s="121" t="s">
        <v>436</v>
      </c>
    </row>
    <row r="56" ht="18.75" customHeight="1" spans="1:10">
      <c r="A56" s="121" t="str">
        <f t="shared" ref="A56:A61" si="8">"    "&amp;"2025年春节慰问经费"</f>
        <v>    2025年春节慰问经费</v>
      </c>
      <c r="B56" s="124" t="s">
        <v>437</v>
      </c>
      <c r="C56" s="124" t="s">
        <v>334</v>
      </c>
      <c r="D56" s="124" t="s">
        <v>335</v>
      </c>
      <c r="E56" s="121" t="s">
        <v>408</v>
      </c>
      <c r="F56" s="124" t="s">
        <v>337</v>
      </c>
      <c r="G56" s="121" t="s">
        <v>438</v>
      </c>
      <c r="H56" s="124" t="s">
        <v>410</v>
      </c>
      <c r="I56" s="124" t="s">
        <v>339</v>
      </c>
      <c r="J56" s="121" t="s">
        <v>400</v>
      </c>
    </row>
    <row r="57" ht="18.75" customHeight="1" spans="1:10">
      <c r="A57" s="121" t="str">
        <f t="shared" si="8"/>
        <v>    2025年春节慰问经费</v>
      </c>
      <c r="B57" s="124" t="s">
        <v>437</v>
      </c>
      <c r="C57" s="124" t="s">
        <v>334</v>
      </c>
      <c r="D57" s="124" t="s">
        <v>346</v>
      </c>
      <c r="E57" s="121" t="s">
        <v>411</v>
      </c>
      <c r="F57" s="124" t="s">
        <v>337</v>
      </c>
      <c r="G57" s="121" t="s">
        <v>343</v>
      </c>
      <c r="H57" s="124" t="s">
        <v>348</v>
      </c>
      <c r="I57" s="124" t="s">
        <v>339</v>
      </c>
      <c r="J57" s="121" t="s">
        <v>349</v>
      </c>
    </row>
    <row r="58" ht="18.75" customHeight="1" spans="1:10">
      <c r="A58" s="121" t="str">
        <f t="shared" si="8"/>
        <v>    2025年春节慰问经费</v>
      </c>
      <c r="B58" s="124" t="s">
        <v>437</v>
      </c>
      <c r="C58" s="124" t="s">
        <v>334</v>
      </c>
      <c r="D58" s="124" t="s">
        <v>346</v>
      </c>
      <c r="E58" s="121" t="s">
        <v>412</v>
      </c>
      <c r="F58" s="124" t="s">
        <v>337</v>
      </c>
      <c r="G58" s="121" t="s">
        <v>343</v>
      </c>
      <c r="H58" s="124" t="s">
        <v>348</v>
      </c>
      <c r="I58" s="124" t="s">
        <v>339</v>
      </c>
      <c r="J58" s="121" t="s">
        <v>403</v>
      </c>
    </row>
    <row r="59" ht="18.75" customHeight="1" spans="1:10">
      <c r="A59" s="121" t="str">
        <f t="shared" si="8"/>
        <v>    2025年春节慰问经费</v>
      </c>
      <c r="B59" s="124" t="s">
        <v>437</v>
      </c>
      <c r="C59" s="124" t="s">
        <v>334</v>
      </c>
      <c r="D59" s="124" t="s">
        <v>352</v>
      </c>
      <c r="E59" s="121" t="s">
        <v>413</v>
      </c>
      <c r="F59" s="124" t="s">
        <v>337</v>
      </c>
      <c r="G59" s="121" t="s">
        <v>343</v>
      </c>
      <c r="H59" s="124" t="s">
        <v>348</v>
      </c>
      <c r="I59" s="124" t="s">
        <v>339</v>
      </c>
      <c r="J59" s="121" t="s">
        <v>405</v>
      </c>
    </row>
    <row r="60" ht="18.75" customHeight="1" spans="1:10">
      <c r="A60" s="121" t="str">
        <f t="shared" si="8"/>
        <v>    2025年春节慰问经费</v>
      </c>
      <c r="B60" s="124" t="s">
        <v>437</v>
      </c>
      <c r="C60" s="124" t="s">
        <v>356</v>
      </c>
      <c r="D60" s="124" t="s">
        <v>357</v>
      </c>
      <c r="E60" s="121" t="s">
        <v>358</v>
      </c>
      <c r="F60" s="124" t="s">
        <v>342</v>
      </c>
      <c r="G60" s="121" t="s">
        <v>379</v>
      </c>
      <c r="H60" s="124" t="s">
        <v>348</v>
      </c>
      <c r="I60" s="124" t="s">
        <v>339</v>
      </c>
      <c r="J60" s="121" t="s">
        <v>360</v>
      </c>
    </row>
    <row r="61" ht="18.75" customHeight="1" spans="1:10">
      <c r="A61" s="121" t="str">
        <f t="shared" si="8"/>
        <v>    2025年春节慰问经费</v>
      </c>
      <c r="B61" s="124" t="s">
        <v>437</v>
      </c>
      <c r="C61" s="124" t="s">
        <v>361</v>
      </c>
      <c r="D61" s="124" t="s">
        <v>362</v>
      </c>
      <c r="E61" s="121" t="s">
        <v>363</v>
      </c>
      <c r="F61" s="124" t="s">
        <v>342</v>
      </c>
      <c r="G61" s="121" t="s">
        <v>359</v>
      </c>
      <c r="H61" s="124" t="s">
        <v>348</v>
      </c>
      <c r="I61" s="124" t="s">
        <v>339</v>
      </c>
      <c r="J61" s="121" t="s">
        <v>364</v>
      </c>
    </row>
  </sheetData>
  <mergeCells count="20">
    <mergeCell ref="A2:J2"/>
    <mergeCell ref="A3:H3"/>
    <mergeCell ref="A8:A14"/>
    <mergeCell ref="A15:A21"/>
    <mergeCell ref="A22:A26"/>
    <mergeCell ref="A27:A32"/>
    <mergeCell ref="A33:A38"/>
    <mergeCell ref="A39:A43"/>
    <mergeCell ref="A44:A48"/>
    <mergeCell ref="A49:A55"/>
    <mergeCell ref="A56:A61"/>
    <mergeCell ref="B8:B14"/>
    <mergeCell ref="B15:B21"/>
    <mergeCell ref="B22:B26"/>
    <mergeCell ref="B27:B32"/>
    <mergeCell ref="B33:B38"/>
    <mergeCell ref="B39:B43"/>
    <mergeCell ref="B44:B48"/>
    <mergeCell ref="B49:B55"/>
    <mergeCell ref="B56:B6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0">
        <v>1</v>
      </c>
      <c r="B1" s="101">
        <v>0</v>
      </c>
      <c r="C1" s="100">
        <v>1</v>
      </c>
      <c r="D1" s="102"/>
      <c r="E1" s="102"/>
      <c r="F1" s="34" t="s">
        <v>439</v>
      </c>
    </row>
    <row r="2" ht="36.75" customHeight="1" spans="1:6">
      <c r="A2" s="103" t="str">
        <f>"2025"&amp;"年部门政府性基金预算支出预算表"</f>
        <v>2025年部门政府性基金预算支出预算表</v>
      </c>
      <c r="B2" s="104" t="s">
        <v>440</v>
      </c>
      <c r="C2" s="105"/>
      <c r="D2" s="106"/>
      <c r="E2" s="106"/>
      <c r="F2" s="106"/>
    </row>
    <row r="3" ht="18.75" customHeight="1" spans="1:6">
      <c r="A3" s="6" t="str">
        <f>"单位名称："&amp;"耿马傣族佤族自治县文化和旅游局"</f>
        <v>单位名称：耿马傣族佤族自治县文化和旅游局</v>
      </c>
      <c r="B3" s="6" t="s">
        <v>441</v>
      </c>
      <c r="C3" s="100"/>
      <c r="D3" s="102"/>
      <c r="E3" s="102"/>
      <c r="F3" s="34" t="s">
        <v>1</v>
      </c>
    </row>
    <row r="4" ht="18.75" customHeight="1" spans="1:6">
      <c r="A4" s="107" t="s">
        <v>193</v>
      </c>
      <c r="B4" s="108" t="s">
        <v>72</v>
      </c>
      <c r="C4" s="109" t="s">
        <v>73</v>
      </c>
      <c r="D4" s="12" t="s">
        <v>442</v>
      </c>
      <c r="E4" s="12"/>
      <c r="F4" s="13"/>
    </row>
    <row r="5" ht="18.75" customHeight="1" spans="1:6">
      <c r="A5" s="110"/>
      <c r="B5" s="111"/>
      <c r="C5" s="112"/>
      <c r="D5" s="93" t="s">
        <v>55</v>
      </c>
      <c r="E5" s="93" t="s">
        <v>74</v>
      </c>
      <c r="F5" s="93" t="s">
        <v>75</v>
      </c>
    </row>
    <row r="6" ht="18.75" customHeight="1" spans="1:6">
      <c r="A6" s="113">
        <v>1</v>
      </c>
      <c r="B6" s="114" t="s">
        <v>134</v>
      </c>
      <c r="C6" s="115">
        <v>3</v>
      </c>
      <c r="D6" s="116">
        <v>4</v>
      </c>
      <c r="E6" s="116">
        <v>5</v>
      </c>
      <c r="F6" s="116">
        <v>6</v>
      </c>
    </row>
    <row r="7" ht="18.75" customHeight="1" spans="1:6">
      <c r="A7" s="117"/>
      <c r="B7" s="81"/>
      <c r="C7" s="81"/>
      <c r="D7" s="23"/>
      <c r="E7" s="23"/>
      <c r="F7" s="23"/>
    </row>
    <row r="8" ht="18.75" customHeight="1" spans="1:6">
      <c r="A8" s="117"/>
      <c r="B8" s="81"/>
      <c r="C8" s="81"/>
      <c r="D8" s="23"/>
      <c r="E8" s="23"/>
      <c r="F8" s="23"/>
    </row>
    <row r="9" ht="18.75" customHeight="1" spans="1:6">
      <c r="A9" s="118" t="s">
        <v>55</v>
      </c>
      <c r="B9" s="119"/>
      <c r="C9" s="26"/>
      <c r="D9" s="23"/>
      <c r="E9" s="23"/>
      <c r="F9" s="23"/>
    </row>
    <row r="10" customHeight="1" spans="1:1">
      <c r="A10" t="s">
        <v>443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topLeftCell="D1" workbookViewId="0">
      <selection activeCell="D11" sqre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444</v>
      </c>
    </row>
    <row r="2" ht="35.25" customHeight="1" spans="1:17">
      <c r="A2" s="35" t="str">
        <f>"2025"&amp;"年部门政府采购预算表"</f>
        <v>2025年部门政府采购预算表</v>
      </c>
      <c r="B2" s="5"/>
      <c r="C2" s="5"/>
      <c r="D2" s="5"/>
      <c r="E2" s="5"/>
      <c r="F2" s="5"/>
      <c r="G2" s="5"/>
      <c r="H2" s="5"/>
      <c r="I2" s="5"/>
      <c r="J2" s="5"/>
      <c r="K2" s="68"/>
      <c r="L2" s="5"/>
      <c r="M2" s="5"/>
      <c r="N2" s="5"/>
      <c r="O2" s="68"/>
      <c r="P2" s="68"/>
      <c r="Q2" s="5"/>
    </row>
    <row r="3" ht="18.75" customHeight="1" spans="1:17">
      <c r="A3" s="36" t="str">
        <f>"单位名称："&amp;"耿马傣族佤族自治县文化和旅游局"</f>
        <v>单位名称：耿马傣族佤族自治县文化和旅游局</v>
      </c>
      <c r="B3" s="8"/>
      <c r="C3" s="8"/>
      <c r="D3" s="8"/>
      <c r="E3" s="8"/>
      <c r="F3" s="8"/>
      <c r="G3" s="8"/>
      <c r="H3" s="8"/>
      <c r="I3" s="8"/>
      <c r="J3" s="8"/>
      <c r="O3" s="86"/>
      <c r="P3" s="86"/>
      <c r="Q3" s="34" t="s">
        <v>182</v>
      </c>
    </row>
    <row r="4" ht="18.75" customHeight="1" spans="1:17">
      <c r="A4" s="10" t="s">
        <v>445</v>
      </c>
      <c r="B4" s="71" t="s">
        <v>446</v>
      </c>
      <c r="C4" s="71" t="s">
        <v>447</v>
      </c>
      <c r="D4" s="71" t="s">
        <v>448</v>
      </c>
      <c r="E4" s="71" t="s">
        <v>449</v>
      </c>
      <c r="F4" s="71" t="s">
        <v>450</v>
      </c>
      <c r="G4" s="40" t="s">
        <v>200</v>
      </c>
      <c r="H4" s="40"/>
      <c r="I4" s="40"/>
      <c r="J4" s="40"/>
      <c r="K4" s="73"/>
      <c r="L4" s="40"/>
      <c r="M4" s="40"/>
      <c r="N4" s="40"/>
      <c r="O4" s="88"/>
      <c r="P4" s="73"/>
      <c r="Q4" s="41"/>
    </row>
    <row r="5" ht="18.75" customHeight="1" spans="1:17">
      <c r="A5" s="15"/>
      <c r="B5" s="74"/>
      <c r="C5" s="74"/>
      <c r="D5" s="74"/>
      <c r="E5" s="74"/>
      <c r="F5" s="74"/>
      <c r="G5" s="74" t="s">
        <v>55</v>
      </c>
      <c r="H5" s="74" t="s">
        <v>58</v>
      </c>
      <c r="I5" s="74" t="s">
        <v>451</v>
      </c>
      <c r="J5" s="74" t="s">
        <v>452</v>
      </c>
      <c r="K5" s="96" t="s">
        <v>453</v>
      </c>
      <c r="L5" s="89" t="s">
        <v>77</v>
      </c>
      <c r="M5" s="89"/>
      <c r="N5" s="89"/>
      <c r="O5" s="97"/>
      <c r="P5" s="98"/>
      <c r="Q5" s="76"/>
    </row>
    <row r="6" ht="27" customHeight="1" spans="1:17">
      <c r="A6" s="17"/>
      <c r="B6" s="76"/>
      <c r="C6" s="76"/>
      <c r="D6" s="76"/>
      <c r="E6" s="76"/>
      <c r="F6" s="76"/>
      <c r="G6" s="76"/>
      <c r="H6" s="76" t="s">
        <v>57</v>
      </c>
      <c r="I6" s="76"/>
      <c r="J6" s="76"/>
      <c r="K6" s="77"/>
      <c r="L6" s="76" t="s">
        <v>57</v>
      </c>
      <c r="M6" s="76" t="s">
        <v>64</v>
      </c>
      <c r="N6" s="76" t="s">
        <v>208</v>
      </c>
      <c r="O6" s="92" t="s">
        <v>66</v>
      </c>
      <c r="P6" s="77" t="s">
        <v>67</v>
      </c>
      <c r="Q6" s="76" t="s">
        <v>68</v>
      </c>
    </row>
    <row r="7" ht="18.75" customHeight="1" spans="1:17">
      <c r="A7" s="29">
        <v>1</v>
      </c>
      <c r="B7" s="93">
        <v>2</v>
      </c>
      <c r="C7" s="93">
        <v>3</v>
      </c>
      <c r="D7" s="29">
        <v>4</v>
      </c>
      <c r="E7" s="93">
        <v>5</v>
      </c>
      <c r="F7" s="93">
        <v>6</v>
      </c>
      <c r="G7" s="29">
        <v>7</v>
      </c>
      <c r="H7" s="93">
        <v>8</v>
      </c>
      <c r="I7" s="93">
        <v>9</v>
      </c>
      <c r="J7" s="29">
        <v>10</v>
      </c>
      <c r="K7" s="93">
        <v>11</v>
      </c>
      <c r="L7" s="93">
        <v>12</v>
      </c>
      <c r="M7" s="29">
        <v>13</v>
      </c>
      <c r="N7" s="93">
        <v>14</v>
      </c>
      <c r="O7" s="93">
        <v>15</v>
      </c>
      <c r="P7" s="29">
        <v>16</v>
      </c>
      <c r="Q7" s="93">
        <v>17</v>
      </c>
    </row>
    <row r="8" ht="18.75" customHeight="1" spans="1:17">
      <c r="A8" s="79"/>
      <c r="B8" s="80"/>
      <c r="C8" s="80"/>
      <c r="D8" s="80"/>
      <c r="E8" s="94"/>
      <c r="F8" s="95"/>
      <c r="G8" s="95"/>
      <c r="H8" s="95"/>
      <c r="I8" s="95"/>
      <c r="J8" s="95"/>
      <c r="K8" s="95"/>
      <c r="L8" s="95"/>
      <c r="M8" s="95"/>
      <c r="N8" s="95"/>
      <c r="O8" s="99"/>
      <c r="P8" s="95"/>
      <c r="Q8" s="95"/>
    </row>
    <row r="9" ht="18.75" customHeight="1" spans="1:17">
      <c r="A9" s="79"/>
      <c r="B9" s="80"/>
      <c r="C9" s="80"/>
      <c r="D9" s="80"/>
      <c r="E9" s="94"/>
      <c r="F9" s="95"/>
      <c r="G9" s="95"/>
      <c r="H9" s="95"/>
      <c r="I9" s="95"/>
      <c r="J9" s="95"/>
      <c r="K9" s="95"/>
      <c r="L9" s="95"/>
      <c r="M9" s="95"/>
      <c r="N9" s="95"/>
      <c r="O9" s="99"/>
      <c r="P9" s="95"/>
      <c r="Q9" s="95"/>
    </row>
    <row r="10" ht="18.75" customHeight="1" spans="1:17">
      <c r="A10" s="82" t="s">
        <v>55</v>
      </c>
      <c r="B10" s="26"/>
      <c r="C10" s="26"/>
      <c r="D10" s="26"/>
      <c r="E10" s="26"/>
      <c r="F10" s="95"/>
      <c r="G10" s="95"/>
      <c r="H10" s="95"/>
      <c r="I10" s="95"/>
      <c r="J10" s="95"/>
      <c r="K10" s="95"/>
      <c r="L10" s="95"/>
      <c r="M10" s="95"/>
      <c r="N10" s="95"/>
      <c r="O10" s="99"/>
      <c r="P10" s="95"/>
      <c r="Q10" s="95"/>
    </row>
    <row r="11" customHeight="1" spans="4:4">
      <c r="D11" t="s">
        <v>443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topLeftCell="B1" workbookViewId="0">
      <selection activeCell="B11" sqref="B11"/>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4"/>
      <c r="B1" s="64"/>
      <c r="C1" s="65"/>
      <c r="D1" s="64"/>
      <c r="E1" s="64"/>
      <c r="F1" s="64"/>
      <c r="G1" s="64"/>
      <c r="H1" s="66"/>
      <c r="I1" s="59"/>
      <c r="J1" s="59"/>
      <c r="K1" s="59"/>
      <c r="L1" s="33"/>
      <c r="M1" s="84"/>
      <c r="N1" s="85" t="s">
        <v>454</v>
      </c>
    </row>
    <row r="2" ht="34.5" customHeight="1" spans="1:14">
      <c r="A2" s="35" t="str">
        <f>"2025"&amp;"年部门政府购买服务预算表"</f>
        <v>2025年部门政府购买服务预算表</v>
      </c>
      <c r="B2" s="67"/>
      <c r="C2" s="68"/>
      <c r="D2" s="67"/>
      <c r="E2" s="67"/>
      <c r="F2" s="67"/>
      <c r="G2" s="67"/>
      <c r="H2" s="69"/>
      <c r="I2" s="67"/>
      <c r="J2" s="67"/>
      <c r="K2" s="67"/>
      <c r="L2" s="68"/>
      <c r="M2" s="69"/>
      <c r="N2" s="67"/>
    </row>
    <row r="3" ht="18.75" customHeight="1" spans="1:14">
      <c r="A3" s="56" t="str">
        <f>"单位名称："&amp;"耿马傣族佤族自治县文化和旅游局"</f>
        <v>单位名称：耿马傣族佤族自治县文化和旅游局</v>
      </c>
      <c r="B3" s="57"/>
      <c r="C3" s="70"/>
      <c r="D3" s="57"/>
      <c r="E3" s="57"/>
      <c r="F3" s="57"/>
      <c r="G3" s="57"/>
      <c r="H3" s="66"/>
      <c r="I3" s="59"/>
      <c r="J3" s="59"/>
      <c r="K3" s="59"/>
      <c r="L3" s="86"/>
      <c r="M3" s="87"/>
      <c r="N3" s="85" t="s">
        <v>182</v>
      </c>
    </row>
    <row r="4" ht="18.75" customHeight="1" spans="1:14">
      <c r="A4" s="10" t="s">
        <v>445</v>
      </c>
      <c r="B4" s="71" t="s">
        <v>455</v>
      </c>
      <c r="C4" s="72" t="s">
        <v>456</v>
      </c>
      <c r="D4" s="40" t="s">
        <v>200</v>
      </c>
      <c r="E4" s="40"/>
      <c r="F4" s="40"/>
      <c r="G4" s="40"/>
      <c r="H4" s="73"/>
      <c r="I4" s="40"/>
      <c r="J4" s="40"/>
      <c r="K4" s="40"/>
      <c r="L4" s="88"/>
      <c r="M4" s="73"/>
      <c r="N4" s="41"/>
    </row>
    <row r="5" ht="18.75" customHeight="1" spans="1:14">
      <c r="A5" s="15"/>
      <c r="B5" s="74"/>
      <c r="C5" s="75"/>
      <c r="D5" s="74" t="s">
        <v>55</v>
      </c>
      <c r="E5" s="74" t="s">
        <v>58</v>
      </c>
      <c r="F5" s="74" t="s">
        <v>457</v>
      </c>
      <c r="G5" s="74" t="s">
        <v>452</v>
      </c>
      <c r="H5" s="75" t="s">
        <v>453</v>
      </c>
      <c r="I5" s="89" t="s">
        <v>77</v>
      </c>
      <c r="J5" s="89"/>
      <c r="K5" s="89"/>
      <c r="L5" s="90"/>
      <c r="M5" s="91"/>
      <c r="N5" s="76"/>
    </row>
    <row r="6" ht="27" customHeight="1" spans="1:14">
      <c r="A6" s="17"/>
      <c r="B6" s="76"/>
      <c r="C6" s="77"/>
      <c r="D6" s="76"/>
      <c r="E6" s="76"/>
      <c r="F6" s="76"/>
      <c r="G6" s="76"/>
      <c r="H6" s="77"/>
      <c r="I6" s="76" t="s">
        <v>57</v>
      </c>
      <c r="J6" s="76" t="s">
        <v>64</v>
      </c>
      <c r="K6" s="76" t="s">
        <v>208</v>
      </c>
      <c r="L6" s="92"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55</v>
      </c>
      <c r="B10" s="26"/>
      <c r="C10" s="83"/>
      <c r="D10" s="23"/>
      <c r="E10" s="23"/>
      <c r="F10" s="23"/>
      <c r="G10" s="23"/>
      <c r="H10" s="23"/>
      <c r="I10" s="23"/>
      <c r="J10" s="23"/>
      <c r="K10" s="23"/>
      <c r="L10" s="23"/>
      <c r="M10" s="23"/>
      <c r="N10" s="23"/>
    </row>
    <row r="11" customHeight="1" spans="2:2">
      <c r="B11" t="s">
        <v>443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4"/>
      <c r="H1" s="33" t="s">
        <v>458</v>
      </c>
    </row>
    <row r="2" ht="27.75" customHeight="1" spans="1:8">
      <c r="A2" s="55" t="str">
        <f>"2025"&amp;"年县对下转移支付预算表"</f>
        <v>2025年县对下转移支付预算表</v>
      </c>
      <c r="B2" s="5"/>
      <c r="C2" s="5"/>
      <c r="D2" s="5"/>
      <c r="E2" s="5"/>
      <c r="F2" s="5"/>
      <c r="G2" s="5"/>
      <c r="H2" s="5"/>
    </row>
    <row r="3" ht="18.75" customHeight="1" spans="1:8">
      <c r="A3" s="56" t="str">
        <f>"单位名称："&amp;"耿马傣族佤族自治县文化和旅游局"</f>
        <v>单位名称：耿马傣族佤族自治县文化和旅游局</v>
      </c>
      <c r="B3" s="57"/>
      <c r="C3" s="57"/>
      <c r="D3" s="58"/>
      <c r="E3" s="59"/>
      <c r="F3" s="59"/>
      <c r="G3" s="59"/>
      <c r="H3" s="33" t="s">
        <v>182</v>
      </c>
    </row>
    <row r="4" ht="18.75" customHeight="1" spans="1:8">
      <c r="A4" s="27" t="s">
        <v>459</v>
      </c>
      <c r="B4" s="11" t="s">
        <v>200</v>
      </c>
      <c r="C4" s="12"/>
      <c r="D4" s="12"/>
      <c r="E4" s="11" t="s">
        <v>460</v>
      </c>
      <c r="F4" s="12"/>
      <c r="G4" s="12"/>
      <c r="H4" s="13"/>
    </row>
    <row r="5" ht="18.75" customHeight="1" spans="1:8">
      <c r="A5" s="29"/>
      <c r="B5" s="28" t="s">
        <v>55</v>
      </c>
      <c r="C5" s="10" t="s">
        <v>58</v>
      </c>
      <c r="D5" s="60" t="s">
        <v>457</v>
      </c>
      <c r="E5" s="61" t="s">
        <v>461</v>
      </c>
      <c r="F5" s="61" t="s">
        <v>461</v>
      </c>
      <c r="G5" s="61" t="s">
        <v>461</v>
      </c>
      <c r="H5" s="62" t="s">
        <v>461</v>
      </c>
    </row>
    <row r="6" ht="18.75" customHeight="1" spans="1:8">
      <c r="A6" s="61">
        <v>1</v>
      </c>
      <c r="B6" s="61">
        <v>2</v>
      </c>
      <c r="C6" s="61">
        <v>3</v>
      </c>
      <c r="D6" s="63">
        <v>4</v>
      </c>
      <c r="E6" s="61">
        <v>5</v>
      </c>
      <c r="F6" s="61">
        <v>6</v>
      </c>
      <c r="G6" s="61">
        <v>7</v>
      </c>
      <c r="H6" s="61">
        <v>8</v>
      </c>
    </row>
    <row r="7" customHeight="1" spans="1:1">
      <c r="A7" t="s">
        <v>443</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A6" sqref="A6"/>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462</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"单位名称："&amp;"耿马傣族佤族自治县文化和旅游局"</f>
        <v>单位名称：耿马傣族佤族自治县文化和旅游局</v>
      </c>
      <c r="B3" s="51"/>
      <c r="C3" s="51"/>
      <c r="D3" s="51"/>
      <c r="E3" s="51"/>
      <c r="F3" s="52"/>
      <c r="G3" s="51"/>
      <c r="H3" s="52"/>
    </row>
    <row r="4" ht="18.75" customHeight="1" spans="1:10">
      <c r="A4" s="42" t="s">
        <v>323</v>
      </c>
      <c r="B4" s="42" t="s">
        <v>324</v>
      </c>
      <c r="C4" s="42" t="s">
        <v>325</v>
      </c>
      <c r="D4" s="42" t="s">
        <v>326</v>
      </c>
      <c r="E4" s="42" t="s">
        <v>327</v>
      </c>
      <c r="F4" s="53" t="s">
        <v>328</v>
      </c>
      <c r="G4" s="42" t="s">
        <v>329</v>
      </c>
      <c r="H4" s="53" t="s">
        <v>330</v>
      </c>
      <c r="I4" s="53" t="s">
        <v>331</v>
      </c>
      <c r="J4" s="42" t="s">
        <v>332</v>
      </c>
    </row>
    <row r="5" ht="18.75" customHeight="1" spans="1:10">
      <c r="A5" s="42">
        <v>1</v>
      </c>
      <c r="B5" s="42">
        <v>2</v>
      </c>
      <c r="C5" s="42">
        <v>3</v>
      </c>
      <c r="D5" s="42">
        <v>4</v>
      </c>
      <c r="E5" s="42">
        <v>5</v>
      </c>
      <c r="F5" s="53">
        <v>6</v>
      </c>
      <c r="G5" s="42">
        <v>7</v>
      </c>
      <c r="H5" s="53">
        <v>8</v>
      </c>
      <c r="I5" s="53">
        <v>9</v>
      </c>
      <c r="J5" s="42">
        <v>10</v>
      </c>
    </row>
    <row r="6" customHeight="1" spans="1:1">
      <c r="A6" t="s">
        <v>443</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463</v>
      </c>
    </row>
    <row r="2" ht="34.5" customHeight="1" spans="1:8">
      <c r="A2" s="35" t="str">
        <f>"2025"&amp;"年新增资产配置表"</f>
        <v>2025年新增资产配置表</v>
      </c>
      <c r="B2" s="5"/>
      <c r="C2" s="5"/>
      <c r="D2" s="5"/>
      <c r="E2" s="5"/>
      <c r="F2" s="5"/>
      <c r="G2" s="5"/>
      <c r="H2" s="5"/>
    </row>
    <row r="3" ht="18.75" customHeight="1" spans="1:8">
      <c r="A3" s="36" t="str">
        <f>"单位名称："&amp;"耿马傣族佤族自治县文化和旅游局"</f>
        <v>单位名称：耿马傣族佤族自治县文化和旅游局</v>
      </c>
      <c r="B3" s="7"/>
      <c r="C3" s="37"/>
      <c r="H3" s="38" t="s">
        <v>182</v>
      </c>
    </row>
    <row r="4" ht="18.75" customHeight="1" spans="1:8">
      <c r="A4" s="10" t="s">
        <v>193</v>
      </c>
      <c r="B4" s="10" t="s">
        <v>464</v>
      </c>
      <c r="C4" s="10" t="s">
        <v>465</v>
      </c>
      <c r="D4" s="10" t="s">
        <v>466</v>
      </c>
      <c r="E4" s="10" t="s">
        <v>467</v>
      </c>
      <c r="F4" s="39" t="s">
        <v>468</v>
      </c>
      <c r="G4" s="40"/>
      <c r="H4" s="41"/>
    </row>
    <row r="5" ht="18.75" customHeight="1" spans="1:8">
      <c r="A5" s="17"/>
      <c r="B5" s="17"/>
      <c r="C5" s="17"/>
      <c r="D5" s="17"/>
      <c r="E5" s="17"/>
      <c r="F5" s="42" t="s">
        <v>449</v>
      </c>
      <c r="G5" s="42" t="s">
        <v>469</v>
      </c>
      <c r="H5" s="42" t="s">
        <v>470</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55</v>
      </c>
      <c r="B8" s="48"/>
      <c r="C8" s="48"/>
      <c r="D8" s="48"/>
      <c r="E8" s="48"/>
      <c r="F8" s="46"/>
      <c r="G8" s="23"/>
      <c r="H8" s="23"/>
    </row>
    <row r="9" customHeight="1" spans="1:1">
      <c r="A9" t="s">
        <v>443</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tabSelected="1" workbookViewId="0">
      <selection activeCell="E23" sqref="E23"/>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471</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"单位名称："&amp;"耿马傣族佤族自治县文化和旅游局"</f>
        <v>单位名称：耿马傣族佤族自治县文化和旅游局</v>
      </c>
      <c r="B3" s="7"/>
      <c r="C3" s="7"/>
      <c r="D3" s="7"/>
      <c r="E3" s="7"/>
      <c r="F3" s="7"/>
      <c r="G3" s="7"/>
      <c r="H3" s="8"/>
      <c r="I3" s="8"/>
      <c r="J3" s="8"/>
      <c r="K3" s="3" t="s">
        <v>182</v>
      </c>
    </row>
    <row r="4" ht="18.75" customHeight="1" spans="1:11">
      <c r="A4" s="9" t="s">
        <v>292</v>
      </c>
      <c r="B4" s="9" t="s">
        <v>195</v>
      </c>
      <c r="C4" s="9" t="s">
        <v>293</v>
      </c>
      <c r="D4" s="10" t="s">
        <v>196</v>
      </c>
      <c r="E4" s="10" t="s">
        <v>197</v>
      </c>
      <c r="F4" s="10" t="s">
        <v>294</v>
      </c>
      <c r="G4" s="10" t="s">
        <v>295</v>
      </c>
      <c r="H4" s="27" t="s">
        <v>55</v>
      </c>
      <c r="I4" s="11" t="s">
        <v>472</v>
      </c>
      <c r="J4" s="12"/>
      <c r="K4" s="13"/>
    </row>
    <row r="5" ht="18.75" customHeight="1" spans="1:11">
      <c r="A5" s="14"/>
      <c r="B5" s="14"/>
      <c r="C5" s="14"/>
      <c r="D5" s="15"/>
      <c r="E5" s="15"/>
      <c r="F5" s="15"/>
      <c r="G5" s="15"/>
      <c r="H5" s="28"/>
      <c r="I5" s="10" t="s">
        <v>58</v>
      </c>
      <c r="J5" s="10" t="s">
        <v>59</v>
      </c>
      <c r="K5" s="10" t="s">
        <v>60</v>
      </c>
    </row>
    <row r="6" ht="18.75" customHeight="1" spans="1:11">
      <c r="A6" s="16"/>
      <c r="B6" s="16"/>
      <c r="C6" s="16"/>
      <c r="D6" s="17"/>
      <c r="E6" s="17"/>
      <c r="F6" s="17"/>
      <c r="G6" s="17"/>
      <c r="H6" s="29"/>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31"/>
      <c r="I8" s="31"/>
      <c r="J8" s="31"/>
      <c r="K8" s="23"/>
    </row>
    <row r="9" ht="18.75" customHeight="1" spans="1:11">
      <c r="A9" s="20"/>
      <c r="B9" s="20"/>
      <c r="C9" s="20"/>
      <c r="D9" s="20"/>
      <c r="E9" s="20"/>
      <c r="F9" s="20"/>
      <c r="G9" s="20"/>
      <c r="H9" s="23"/>
      <c r="I9" s="23"/>
      <c r="J9" s="23"/>
      <c r="K9" s="23"/>
    </row>
    <row r="10" ht="18.75" customHeight="1" spans="1:11">
      <c r="A10" s="32" t="s">
        <v>55</v>
      </c>
      <c r="B10" s="32"/>
      <c r="C10" s="32"/>
      <c r="D10" s="32"/>
      <c r="E10" s="32"/>
      <c r="F10" s="32"/>
      <c r="G10" s="32"/>
      <c r="H10" s="31"/>
      <c r="I10" s="31"/>
      <c r="J10" s="31"/>
      <c r="K10" s="23"/>
    </row>
    <row r="11" customHeight="1" spans="1:1">
      <c r="A11" t="s">
        <v>443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473</v>
      </c>
    </row>
    <row r="2" ht="36.75" customHeight="1" spans="1:7">
      <c r="A2" s="4" t="str">
        <f>"2025"&amp;"年部门项目中期规划预算表"</f>
        <v>2025年部门项目中期规划预算表</v>
      </c>
      <c r="B2" s="5"/>
      <c r="C2" s="5"/>
      <c r="D2" s="5"/>
      <c r="E2" s="5"/>
      <c r="F2" s="5"/>
      <c r="G2" s="5"/>
    </row>
    <row r="3" ht="18.75" customHeight="1" spans="1:7">
      <c r="A3" s="6" t="str">
        <f>"单位名称："&amp;"耿马傣族佤族自治县文化和旅游局"</f>
        <v>单位名称：耿马傣族佤族自治县文化和旅游局</v>
      </c>
      <c r="B3" s="7"/>
      <c r="C3" s="7"/>
      <c r="D3" s="7"/>
      <c r="E3" s="8"/>
      <c r="F3" s="8"/>
      <c r="G3" s="3" t="s">
        <v>182</v>
      </c>
    </row>
    <row r="4" ht="18.75" customHeight="1" spans="1:7">
      <c r="A4" s="9" t="s">
        <v>293</v>
      </c>
      <c r="B4" s="9" t="s">
        <v>292</v>
      </c>
      <c r="C4" s="9" t="s">
        <v>195</v>
      </c>
      <c r="D4" s="10" t="s">
        <v>474</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18.75" customHeight="1" spans="1:7">
      <c r="A7" s="18">
        <v>1</v>
      </c>
      <c r="B7" s="18">
        <v>2</v>
      </c>
      <c r="C7" s="18">
        <v>3</v>
      </c>
      <c r="D7" s="18">
        <v>4</v>
      </c>
      <c r="E7" s="18">
        <v>5</v>
      </c>
      <c r="F7" s="18">
        <v>6</v>
      </c>
      <c r="G7" s="19">
        <v>7</v>
      </c>
    </row>
    <row r="8" ht="18.75" customHeight="1" spans="1:7">
      <c r="A8" s="20" t="s">
        <v>70</v>
      </c>
      <c r="B8" s="21"/>
      <c r="C8" s="21"/>
      <c r="D8" s="22"/>
      <c r="E8" s="23">
        <v>2563200</v>
      </c>
      <c r="F8" s="23"/>
      <c r="G8" s="23"/>
    </row>
    <row r="9" ht="18.75" customHeight="1" spans="1:7">
      <c r="A9" s="24" t="s">
        <v>70</v>
      </c>
      <c r="B9" s="20"/>
      <c r="C9" s="20"/>
      <c r="D9" s="22"/>
      <c r="E9" s="23">
        <v>2563200</v>
      </c>
      <c r="F9" s="23"/>
      <c r="G9" s="23"/>
    </row>
    <row r="10" ht="18.75" customHeight="1" spans="1:7">
      <c r="A10" s="25"/>
      <c r="B10" s="20" t="s">
        <v>475</v>
      </c>
      <c r="C10" s="20" t="s">
        <v>307</v>
      </c>
      <c r="D10" s="22" t="s">
        <v>476</v>
      </c>
      <c r="E10" s="23">
        <v>2000000</v>
      </c>
      <c r="F10" s="23"/>
      <c r="G10" s="23"/>
    </row>
    <row r="11" ht="18.75" customHeight="1" spans="1:7">
      <c r="A11" s="25"/>
      <c r="B11" s="20" t="s">
        <v>475</v>
      </c>
      <c r="C11" s="20" t="s">
        <v>320</v>
      </c>
      <c r="D11" s="22" t="s">
        <v>476</v>
      </c>
      <c r="E11" s="23">
        <v>36800</v>
      </c>
      <c r="F11" s="23"/>
      <c r="G11" s="23"/>
    </row>
    <row r="12" ht="18.75" customHeight="1" spans="1:7">
      <c r="A12" s="25"/>
      <c r="B12" s="20" t="s">
        <v>475</v>
      </c>
      <c r="C12" s="20" t="s">
        <v>316</v>
      </c>
      <c r="D12" s="22" t="s">
        <v>476</v>
      </c>
      <c r="E12" s="23">
        <v>30000</v>
      </c>
      <c r="F12" s="23"/>
      <c r="G12" s="23"/>
    </row>
    <row r="13" ht="18.75" customHeight="1" spans="1:7">
      <c r="A13" s="25"/>
      <c r="B13" s="20" t="s">
        <v>475</v>
      </c>
      <c r="C13" s="20" t="s">
        <v>301</v>
      </c>
      <c r="D13" s="22" t="s">
        <v>476</v>
      </c>
      <c r="E13" s="23">
        <v>350000</v>
      </c>
      <c r="F13" s="23"/>
      <c r="G13" s="23"/>
    </row>
    <row r="14" ht="18.75" customHeight="1" spans="1:7">
      <c r="A14" s="25"/>
      <c r="B14" s="20" t="s">
        <v>475</v>
      </c>
      <c r="C14" s="20" t="s">
        <v>305</v>
      </c>
      <c r="D14" s="22" t="s">
        <v>476</v>
      </c>
      <c r="E14" s="23">
        <v>30000</v>
      </c>
      <c r="F14" s="23"/>
      <c r="G14" s="23"/>
    </row>
    <row r="15" ht="18.75" customHeight="1" spans="1:7">
      <c r="A15" s="25"/>
      <c r="B15" s="20" t="s">
        <v>475</v>
      </c>
      <c r="C15" s="20" t="s">
        <v>314</v>
      </c>
      <c r="D15" s="22" t="s">
        <v>476</v>
      </c>
      <c r="E15" s="23">
        <v>10000</v>
      </c>
      <c r="F15" s="23"/>
      <c r="G15" s="23"/>
    </row>
    <row r="16" ht="18.75" customHeight="1" spans="1:7">
      <c r="A16" s="25"/>
      <c r="B16" s="20" t="s">
        <v>475</v>
      </c>
      <c r="C16" s="20" t="s">
        <v>312</v>
      </c>
      <c r="D16" s="22" t="s">
        <v>476</v>
      </c>
      <c r="E16" s="23">
        <v>100000</v>
      </c>
      <c r="F16" s="23"/>
      <c r="G16" s="23"/>
    </row>
    <row r="17" ht="18.75" customHeight="1" spans="1:7">
      <c r="A17" s="25"/>
      <c r="B17" s="20" t="s">
        <v>475</v>
      </c>
      <c r="C17" s="20" t="s">
        <v>298</v>
      </c>
      <c r="D17" s="22" t="s">
        <v>476</v>
      </c>
      <c r="E17" s="23">
        <v>6400</v>
      </c>
      <c r="F17" s="23"/>
      <c r="G17" s="23"/>
    </row>
    <row r="18" ht="18.75" customHeight="1" spans="1:7">
      <c r="A18" s="22" t="s">
        <v>55</v>
      </c>
      <c r="B18" s="26"/>
      <c r="C18" s="26"/>
      <c r="D18" s="26"/>
      <c r="E18" s="23">
        <v>2563200</v>
      </c>
      <c r="F18" s="23"/>
      <c r="G18" s="23"/>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一帘幽梦</cp:lastModifiedBy>
  <dcterms:created xsi:type="dcterms:W3CDTF">2025-02-06T10:55:00Z</dcterms:created>
  <dcterms:modified xsi:type="dcterms:W3CDTF">2025-02-07T08:25:26Z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027B2064D4694F2DB0E688ADC2EEADDB_13</vt:lpwstr>
  </property>
  <property fmtid="{D5CDD505-2E9C-101B-9397-08002B2CF9AE}" pid="3" name="KSOProductBuildVer">
    <vt:lpwstr>2052-12.1.0.19770</vt:lpwstr>
  </property>
</Properties>
</file>