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<sst xmlns="http://schemas.openxmlformats.org/spreadsheetml/2006/main" count="2025" uniqueCount="615">
  <si>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</si>
  <si>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</si>
  <si>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</si>
  <si>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</si>
  <si>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</si>
  <si>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</si>
  <si>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</si>
  <si>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</si>
  <si>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</si>
  <si>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</si>
  <si>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</si>
  <si>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</si>
  <si>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</si>
  <si>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</si>
  <si>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</si>
  <si>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</si>
  <si>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</si>
  <si>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</si>
  <si>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</si>
  <si>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</si>
  <si>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</si>
  <si>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</si>
  <si>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</si>
  <si>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</si>
  <si>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</si>
  <si>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</si>
  <si>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</si>
  <si>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</si>
  <si>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</si>
  <si>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</si>
  <si>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</si>
  <si>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</si>
  <si>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</si>
  <si>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</si>
  <si>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</si>
  <si>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</si>
  <si>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</si>
  <si>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</si>
  <si>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</si>
  <si>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</si>
  <si>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</si>
  <si>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</si>
  <si>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</si>
  <si>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</si>
  <si>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</si>
  <si>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</si>
  <si>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</si>
  <si>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</si>
  <si>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</si>
  <si>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</si>
  <si>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</si>
  <si>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</si>
  <si>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</si>
  <si>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</si>
  <si>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</si>
  <si>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</si>
  <si>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</si>
  <si>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</si>
  <si>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</si>
  <si>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</si>
  <si>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</si>
  <si>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</si>
  <si>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</si>
  <si>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</si>
  <si>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</si>
  <si>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</si>
  <si>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</si>
  <si>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</si>
  <si>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</si>
  <si>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578002</t>
  </si>
  <si>
    <t>勐简乡人民政府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</si>
  <si>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</si>
  <si>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</si>
  <si>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</si>
  <si>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</si>
  <si>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</si>
  <si>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</si>
  <si>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</si>
  <si>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</si>
  <si>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</si>
  <si>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</si>
  <si>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</si>
  <si>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</si>
  <si>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</si>
  <si>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</si>
  <si>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204</t>
  </si>
  <si>
    <t>公共安全支出</t>
  </si>
  <si>
    <t>207</t>
  </si>
  <si>
    <t>文化旅游体育与传媒支出</t>
  </si>
  <si>
    <t>208</t>
  </si>
  <si>
    <t>社会保障和就业支出</t>
  </si>
  <si>
    <t>210</t>
  </si>
  <si>
    <t>卫生健康支出</t>
  </si>
  <si>
    <t>211</t>
  </si>
  <si>
    <t>节能环保支出</t>
  </si>
  <si>
    <t>212</t>
  </si>
  <si>
    <t>城乡社区支出</t>
  </si>
  <si>
    <t>213</t>
  </si>
  <si>
    <t>农林水支出</t>
  </si>
  <si>
    <t>221</t>
  </si>
  <si>
    <t>住房保障支出</t>
  </si>
  <si>
    <t>224</t>
  </si>
  <si>
    <t>灾害防治及应急管理支出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</si>
  <si>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</si>
  <si>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</si>
  <si>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</si>
  <si>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</si>
  <si>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</si>
  <si>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</si>
  <si>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</si>
  <si>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</si>
  <si>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</si>
  <si>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</si>
  <si>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</si>
  <si>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</si>
  <si>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</si>
  <si>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</si>
  <si>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</si>
  <si>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</si>
  <si>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</si>
  <si>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</si>
  <si>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</si>
  <si>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</si>
  <si>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</si>
  <si>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</si>
  <si>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</si>
  <si>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</si>
  <si>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</si>
  <si>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</si>
  <si>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</si>
  <si>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</si>
  <si>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</si>
  <si>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</si>
  <si>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</si>
  <si>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</si>
  <si>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</si>
  <si>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</si>
  <si>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</si>
  <si>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</si>
  <si>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</si>
  <si>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</si>
  <si>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</si>
  <si>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</si>
  <si>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</si>
  <si>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</si>
  <si>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</si>
  <si>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</si>
  <si>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</si>
  <si>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</si>
  <si>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</si>
  <si>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20101</t>
  </si>
  <si>
    <t>人大事务</t>
  </si>
  <si>
    <t>2010101</t>
  </si>
  <si>
    <t>行政运行</t>
  </si>
  <si>
    <t>2010102</t>
  </si>
  <si>
    <t>一般行政管理事务</t>
  </si>
  <si>
    <t>20103</t>
  </si>
  <si>
    <t>政府办公厅（室）及相关机构事务</t>
  </si>
  <si>
    <t>2010301</t>
  </si>
  <si>
    <t>2010302</t>
  </si>
  <si>
    <t>2010399</t>
  </si>
  <si>
    <t>其他政府办公厅（室）及相关机构事务支出</t>
  </si>
  <si>
    <t>20105</t>
  </si>
  <si>
    <t>统计信息事务</t>
  </si>
  <si>
    <t>2010508</t>
  </si>
  <si>
    <t>统计抽样调查</t>
  </si>
  <si>
    <t>20111</t>
  </si>
  <si>
    <t>纪检监察事务</t>
  </si>
  <si>
    <t>2011101</t>
  </si>
  <si>
    <t>20129</t>
  </si>
  <si>
    <t>群众团体事务</t>
  </si>
  <si>
    <t>2012901</t>
  </si>
  <si>
    <t>20131</t>
  </si>
  <si>
    <t>党委办公厅（室）及相关机构事务</t>
  </si>
  <si>
    <t>2013101</t>
  </si>
  <si>
    <t>2013102</t>
  </si>
  <si>
    <t>20136</t>
  </si>
  <si>
    <t>其他共产党事务支出</t>
  </si>
  <si>
    <t>2013650</t>
  </si>
  <si>
    <t>事业运行</t>
  </si>
  <si>
    <t>20138</t>
  </si>
  <si>
    <t>市场监督管理事务</t>
  </si>
  <si>
    <t>2013899</t>
  </si>
  <si>
    <t>其他市场监督管理事务</t>
  </si>
  <si>
    <t>20139</t>
  </si>
  <si>
    <t>社会工作事务</t>
  </si>
  <si>
    <t>2013901</t>
  </si>
  <si>
    <t>20402</t>
  </si>
  <si>
    <t>公安</t>
  </si>
  <si>
    <t>2040299</t>
  </si>
  <si>
    <t>其他公安支出</t>
  </si>
  <si>
    <t>20701</t>
  </si>
  <si>
    <t>文化和旅游</t>
  </si>
  <si>
    <t>2070199</t>
  </si>
  <si>
    <t>其他文化和旅游支出</t>
  </si>
  <si>
    <t>20801</t>
  </si>
  <si>
    <t>人力资源和社会保障管理事务</t>
  </si>
  <si>
    <t>2080199</t>
  </si>
  <si>
    <t>其他人力资源和社会保障管理事务支出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</si>
  <si>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</si>
  <si>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</si>
  <si>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</si>
  <si>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</si>
  <si>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</si>
  <si>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</si>
  <si>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</si>
  <si>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</si>
  <si>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</si>
  <si>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</si>
  <si>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20811</t>
  </si>
  <si>
    <t>残疾人事业</t>
  </si>
  <si>
    <t>2081199</t>
  </si>
  <si>
    <t>其他残疾人事业支出</t>
  </si>
  <si>
    <t>20825</t>
  </si>
  <si>
    <t>其他生活救助</t>
  </si>
  <si>
    <t>2082502</t>
  </si>
  <si>
    <t>其他农村生活救助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</si>
  <si>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</si>
  <si>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</si>
  <si>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</si>
  <si>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</si>
  <si>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</si>
  <si>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</si>
  <si>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</si>
  <si>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</si>
  <si>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</si>
  <si>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</si>
  <si>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</si>
  <si>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</si>
  <si>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21104</t>
  </si>
  <si>
    <t>自然生态保护</t>
  </si>
  <si>
    <t>2110402</t>
  </si>
  <si>
    <t>农村环境保护</t>
  </si>
  <si>
    <t>21201</t>
  </si>
  <si>
    <t>城乡社区管理事务</t>
  </si>
  <si>
    <t>2120104</t>
  </si>
  <si>
    <t>城管执法</t>
  </si>
  <si>
    <t>21202</t>
  </si>
  <si>
    <t>城乡社区规划与管理</t>
  </si>
  <si>
    <t>2120201</t>
  </si>
  <si>
    <t>21299</t>
  </si>
  <si>
    <t>其他城乡社区支出</t>
  </si>
  <si>
    <t>2129999</t>
  </si>
  <si>
    <t>21301</t>
  </si>
  <si>
    <t>农业农村</t>
  </si>
  <si>
    <t>2130104</t>
  </si>
  <si>
    <t>22102</t>
  </si>
  <si>
    <t>住房改革支出</t>
  </si>
  <si>
    <t>2210201</t>
  </si>
  <si>
    <t>住房公积金</t>
  </si>
  <si>
    <t>22401</t>
  </si>
  <si>
    <t>应急管理事务</t>
  </si>
  <si>
    <t>2240101</t>
  </si>
  <si>
    <t>预算03表</t>
  </si>
  <si>
    <t>一般公共预算“三公”经费支出预算表</t>
  </si>
  <si>
    <t>单位：元</t>
  </si>
  <si>
    <t>“三公”经费上年合计</t>
  </si>
  <si>
    <t>“三公”经费当年合计</t>
  </si>
  <si>
    <t>因公出国（境）费</t>
  </si>
  <si>
    <t>公务用车购置及运行费</t>
  </si>
  <si>
    <t>公务接待费</t>
  </si>
  <si>
    <t>上年数</t>
  </si>
  <si>
    <t>当年数</t>
  </si>
  <si>
    <t>公务用车购置费</t>
  </si>
  <si>
    <t>公务用车运行费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</si>
  <si>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</si>
  <si>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</si>
  <si>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</si>
  <si>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</si>
  <si>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</si>
  <si>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</si>
  <si>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</si>
  <si>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</si>
  <si>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</si>
  <si>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</si>
  <si>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</si>
  <si>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</si>
  <si>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</si>
  <si>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</si>
  <si>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</si>
  <si>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</si>
  <si>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</si>
  <si>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</si>
  <si>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耿马傣族佤族自治县勐简乡</t>
  </si>
  <si>
    <t>530926221100000549910</t>
  </si>
  <si>
    <t>行政人员工资支出</t>
  </si>
  <si>
    <t>30101</t>
  </si>
  <si>
    <t>基本工资</t>
  </si>
  <si>
    <t>530926221100000549922</t>
  </si>
  <si>
    <t>事业人员工资支出</t>
  </si>
  <si>
    <t>30102</t>
  </si>
  <si>
    <t>津贴补贴</t>
  </si>
  <si>
    <t>530926241100002366239</t>
  </si>
  <si>
    <t>乡镇岗位补贴（行政）</t>
  </si>
  <si>
    <t>530926241100002366241</t>
  </si>
  <si>
    <t>乡镇岗位补贴（事业）</t>
  </si>
  <si>
    <t>30103</t>
  </si>
  <si>
    <t>奖金</t>
  </si>
  <si>
    <t>530926231100001460318</t>
  </si>
  <si>
    <t>行政人员绩效考核奖励（2017年提高部分）</t>
  </si>
  <si>
    <t>530926231100001460324</t>
  </si>
  <si>
    <t>奖励性绩效工资</t>
  </si>
  <si>
    <t>30107</t>
  </si>
  <si>
    <t>绩效工资</t>
  </si>
  <si>
    <t>530926231100001460346</t>
  </si>
  <si>
    <t>事业人员绩效工资（2017年提高部分）</t>
  </si>
  <si>
    <t>530926231100001460320</t>
  </si>
  <si>
    <t>基础性绩效工资</t>
  </si>
  <si>
    <t>530926221100000549923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</si>
  <si>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</si>
  <si>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</si>
  <si>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</si>
  <si>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</si>
  <si>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</si>
  <si>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</si>
  <si>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</si>
  <si>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</si>
  <si>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</si>
  <si>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</si>
  <si>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</si>
  <si>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</si>
  <si>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</si>
  <si>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</si>
  <si>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</si>
  <si>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530926221100000549924</t>
  </si>
  <si>
    <t>30113</t>
  </si>
  <si>
    <t>530926231100001460428</t>
  </si>
  <si>
    <t>村（居）民小组运转经费</t>
  </si>
  <si>
    <t>30201</t>
  </si>
  <si>
    <t>办公费</t>
  </si>
  <si>
    <t>530926221100000549936</t>
  </si>
  <si>
    <t>一般公用经费</t>
  </si>
  <si>
    <t>530926241100002366256</t>
  </si>
  <si>
    <t>公务接待费（公用经费）</t>
  </si>
  <si>
    <t>30217</t>
  </si>
  <si>
    <t>30206</t>
  </si>
  <si>
    <t>电费</t>
  </si>
  <si>
    <t>30207</t>
  </si>
  <si>
    <t>邮电费</t>
  </si>
  <si>
    <t>30211</t>
  </si>
  <si>
    <t>差旅费</t>
  </si>
  <si>
    <t>530926251100003832840</t>
  </si>
  <si>
    <t>公务用车运行维护费（公用经费）</t>
  </si>
  <si>
    <t>30231</t>
  </si>
  <si>
    <t>公务用车运行维护费</t>
  </si>
  <si>
    <t>530926241100002366274</t>
  </si>
  <si>
    <t>村纪律监督工作经费</t>
  </si>
  <si>
    <t>530926241100002366258</t>
  </si>
  <si>
    <t>行政村工作经费</t>
  </si>
  <si>
    <t>530926221100000549934</t>
  </si>
  <si>
    <t>工会经费</t>
  </si>
  <si>
    <t>30228</t>
  </si>
  <si>
    <t>530926221100000549928</t>
  </si>
  <si>
    <t>530926221100000549932</t>
  </si>
  <si>
    <t>行政人员公务交通补贴</t>
  </si>
  <si>
    <t>30239</t>
  </si>
  <si>
    <t>其他交通费用</t>
  </si>
  <si>
    <t>530926251100003824572</t>
  </si>
  <si>
    <t>残疾人就业保障金</t>
  </si>
  <si>
    <t>30299</t>
  </si>
  <si>
    <t>其他商品和服务支出</t>
  </si>
  <si>
    <t>530926221100000549925</t>
  </si>
  <si>
    <t>离退休费</t>
  </si>
  <si>
    <t>30302</t>
  </si>
  <si>
    <t>退休费</t>
  </si>
  <si>
    <t>530926241100002366254</t>
  </si>
  <si>
    <t>三支一扶补助</t>
  </si>
  <si>
    <t>30305</t>
  </si>
  <si>
    <t>生活补助</t>
  </si>
  <si>
    <t>530926241100002366257</t>
  </si>
  <si>
    <t>村下设党支部工作经费</t>
  </si>
  <si>
    <t>530926241100002366273</t>
  </si>
  <si>
    <t>大岗位制生活补助</t>
  </si>
  <si>
    <t>530926241100002366252</t>
  </si>
  <si>
    <t>大岗位制财政补助人员</t>
  </si>
  <si>
    <t>530926241100002366249</t>
  </si>
  <si>
    <t>村民小组党支部书记</t>
  </si>
  <si>
    <t>530926241100002366231</t>
  </si>
  <si>
    <t>村民小组干部“一肩挑”</t>
  </si>
  <si>
    <t>530926241100002366246</t>
  </si>
  <si>
    <t>村民小组长</t>
  </si>
  <si>
    <t>530926251100003828583</t>
  </si>
  <si>
    <t>村（居）民小组副组长</t>
  </si>
  <si>
    <t>530926231100001460360</t>
  </si>
  <si>
    <t>村（社区）委员</t>
  </si>
  <si>
    <t>530926231100001460383</t>
  </si>
  <si>
    <t>村（社区）监督委员会委员</t>
  </si>
  <si>
    <t>530926241100002366243</t>
  </si>
  <si>
    <t>村计划生育宣传员</t>
  </si>
  <si>
    <t>530926231100001460413</t>
  </si>
  <si>
    <t>计划生育信息员</t>
  </si>
  <si>
    <t>530926231100001460380</t>
  </si>
  <si>
    <t>村（社区）干部住房公积金</t>
  </si>
  <si>
    <t>530926231100001460394</t>
  </si>
  <si>
    <t>村委会解聘人员</t>
  </si>
  <si>
    <t>530926231100001460410</t>
  </si>
  <si>
    <t>机关事业单位职工遗属生活补助</t>
  </si>
  <si>
    <t>30307</t>
  </si>
  <si>
    <t>医疗费补助</t>
  </si>
  <si>
    <t>530926231100001525870</t>
  </si>
  <si>
    <t>有毒有害津贴经费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</si>
  <si>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</si>
  <si>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</si>
  <si>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</si>
  <si>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</si>
  <si>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</si>
  <si>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</si>
  <si>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</si>
  <si>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2024年“两违”整治工作经费</t>
  </si>
  <si>
    <t>专项业务类</t>
  </si>
  <si>
    <t>530926241100003138844</t>
  </si>
  <si>
    <t>2025年春节慰问经费</t>
  </si>
  <si>
    <t>530926251100004070152</t>
  </si>
  <si>
    <t>2025年统计工作经费</t>
  </si>
  <si>
    <t>530926251100003820344</t>
  </si>
  <si>
    <t>创建卫生乡镇经费</t>
  </si>
  <si>
    <t>530926231100001643329</t>
  </si>
  <si>
    <t>31005</t>
  </si>
  <si>
    <t>基础设施建设</t>
  </si>
  <si>
    <t>乡镇人大主席团工作经费</t>
  </si>
  <si>
    <t>530926251100003823703</t>
  </si>
  <si>
    <t>勐简乡采购工作经费</t>
  </si>
  <si>
    <t>530926251100004049912</t>
  </si>
  <si>
    <t>勐简乡党委换届及村“两委”班子换届工作经费</t>
  </si>
  <si>
    <t>530926251100003830181</t>
  </si>
  <si>
    <t>勐简乡集镇外立面提升改造项目补助资金</t>
  </si>
  <si>
    <t>530926241100002314630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</si>
  <si>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</si>
  <si>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</si>
  <si>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</si>
  <si>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</si>
  <si>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</si>
  <si>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</si>
  <si>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</si>
  <si>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</si>
  <si>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</si>
  <si>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</si>
  <si>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</si>
  <si>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为充分体现县委、县人民政府对驻地子弟兵、困难户、离退休老干部等各族各界群众的关怀，切实安
排好春节慰问各项活动，营造喜庆热烈的节日氛围，让全县各族人民度过一个欢乐、祥和的节日，保障春节慰问经费正常发放。</t>
  </si>
  <si>
    <t>产出指标</t>
  </si>
  <si>
    <t>数量指标</t>
  </si>
  <si>
    <t>获补对象数</t>
  </si>
  <si>
    <t>=</t>
  </si>
  <si>
    <t>36</t>
  </si>
  <si>
    <t>人</t>
  </si>
  <si>
    <t>定量指标</t>
  </si>
  <si>
    <t>反映获补助人员、企业的数量情况，也适用补贴、资助等形式的补助。</t>
  </si>
  <si>
    <t>质量指标</t>
  </si>
  <si>
    <t>获补对象准确率</t>
  </si>
  <si>
    <t>100</t>
  </si>
  <si>
    <t>%</t>
  </si>
  <si>
    <t>反映获补助对象认定的准确性情况。
获补对象准确率=抽检符合标准的补助对象数/抽检实际补助对象数*100%</t>
  </si>
  <si>
    <t>时效指标</t>
  </si>
  <si>
    <t>发放及时率</t>
  </si>
  <si>
    <t>98</t>
  </si>
  <si>
    <t>反映发放单位及时发放补助资金的情况。
发放及时率=在时限内发放资金/应发放资金*100%</t>
  </si>
  <si>
    <t>效益指标</t>
  </si>
  <si>
    <t>社会效益</t>
  </si>
  <si>
    <t>政策知晓率</t>
  </si>
  <si>
    <t>&gt;=</t>
  </si>
  <si>
    <t>反映补助政策的宣传效果情况。
政策知晓率=调查中补助政策知晓人数/调查总人数*100%</t>
  </si>
  <si>
    <t>满意度指标</t>
  </si>
  <si>
    <t>服务对象满意度</t>
  </si>
  <si>
    <t>获补对象满意度</t>
  </si>
  <si>
    <t>反映获补助受益对象的满意程度。</t>
  </si>
  <si>
    <t>根据《国家卫生城镇评审管理办法》、《国家卫生乡镇标准》《云南省国家卫生县(乡镇)评审管理办法》和省、市、县关于开展创建国家卫生乡镇工作要求，勐简乡严格按照创建国家卫生城镇标准认真对标对表，积极开展创建国家卫生城镇相关工作。为提升我乡环境卫生水平，改善居民生活质量，确保国家卫生乡镇创建工作顺利开展。</t>
  </si>
  <si>
    <t>购置垃圾桶数量</t>
  </si>
  <si>
    <t>50</t>
  </si>
  <si>
    <t>个</t>
  </si>
  <si>
    <t>反映购置垃圾桶数量</t>
  </si>
  <si>
    <t>新建和改造公共厕所数量</t>
  </si>
  <si>
    <t>间</t>
  </si>
  <si>
    <t>反映新建和改造公共厕所数量</t>
  </si>
  <si>
    <t>修建污水沟渠数量</t>
  </si>
  <si>
    <t>条</t>
  </si>
  <si>
    <t>反映修建污水沟渠数量</t>
  </si>
  <si>
    <t>设备验收通过率</t>
  </si>
  <si>
    <t>资金拨付及时率</t>
  </si>
  <si>
    <t>95</t>
  </si>
  <si>
    <t>反映资金及时发放情况</t>
  </si>
  <si>
    <t>成本指标</t>
  </si>
  <si>
    <t>经济成本指标</t>
  </si>
  <si>
    <t>&lt;=</t>
  </si>
  <si>
    <t>1000000</t>
  </si>
  <si>
    <t>元</t>
  </si>
  <si>
    <t>反映拨付的项目资金</t>
  </si>
  <si>
    <t>推动绿美建设顺利开展</t>
  </si>
  <si>
    <t>推动</t>
  </si>
  <si>
    <t>定性指标</t>
  </si>
  <si>
    <t>推动绿美建设顺利开展情况</t>
  </si>
  <si>
    <t>提升群众生活质量</t>
  </si>
  <si>
    <t>提升</t>
  </si>
  <si>
    <t>反映提升群众生活质量</t>
  </si>
  <si>
    <t>可持续影响</t>
  </si>
  <si>
    <t>改善生态环境</t>
  </si>
  <si>
    <t>改善明显</t>
  </si>
  <si>
    <t>反映改善生态环境情况</t>
  </si>
  <si>
    <t>勐简乡村民满意度</t>
  </si>
  <si>
    <t>反映勐简乡村民对项目的满意程度</t>
  </si>
  <si>
    <t>通过项目实施，提升居民幸福感、增强集镇吸引力方面发挥了积极作用，有效改善了集镇街道的面貌，为居民和商户营造了更加美观、整洁的生活环境。</t>
  </si>
  <si>
    <t>外立面改造立面抹灰层拆除、墙面一般抹灰、墙面喷刷涂料</t>
  </si>
  <si>
    <t>8000</t>
  </si>
  <si>
    <t>平方米</t>
  </si>
  <si>
    <t>反映项目完成数</t>
  </si>
  <si>
    <t>立面块料拆除</t>
  </si>
  <si>
    <t>1200</t>
  </si>
  <si>
    <t>拆除老彩钢瓦屋面、刚性层拆除、防水层拆除、钢屋架、瓦屋面及屋面翻新</t>
  </si>
  <si>
    <t>1755.6</t>
  </si>
  <si>
    <t>余方弃置</t>
  </si>
  <si>
    <t>927.13</t>
  </si>
  <si>
    <t>墙面装饰板</t>
  </si>
  <si>
    <t>577.6</t>
  </si>
  <si>
    <t>佤族檐口线条</t>
  </si>
  <si>
    <t>550</t>
  </si>
  <si>
    <t>傣族檐口线条</t>
  </si>
  <si>
    <t>575</t>
  </si>
  <si>
    <t>美化、绿化项目完工效果及项目验收合格率</t>
  </si>
  <si>
    <t>反映项目合格率</t>
  </si>
  <si>
    <t>美化、绿化项目开工及时性</t>
  </si>
  <si>
    <t>反映开工及时率</t>
  </si>
  <si>
    <t>242900</t>
  </si>
  <si>
    <t>反映成本控制率</t>
  </si>
  <si>
    <t>提升群众生活幸福感、提升人居环境</t>
  </si>
  <si>
    <t>反映提升人居环境及助力乡村振兴的效果</t>
  </si>
  <si>
    <t>勐简乡人民群众满意度</t>
  </si>
  <si>
    <t>反映群众满意程度</t>
  </si>
  <si>
    <t>通过项目实施，开展乡镇人大主席团工作，反映老百姓的呼声，解决老百姓的困难，促进老百姓安居乐业，促进地方经济社会发展、保障人民安居乐业作出积极贡献，为全面推进依法治国、推动人民代表大会制度与时俱进发挥作用。</t>
  </si>
  <si>
    <t>开展活动次数</t>
  </si>
  <si>
    <t>1.00</t>
  </si>
  <si>
    <t>次</t>
  </si>
  <si>
    <t>反映开展活动次数</t>
  </si>
  <si>
    <t>资金发放准确率</t>
  </si>
  <si>
    <t>反映资金发放准确率</t>
  </si>
  <si>
    <t>反映资金拨付及时率</t>
  </si>
  <si>
    <t>20000</t>
  </si>
  <si>
    <t>下达的补助资金</t>
  </si>
  <si>
    <t>保障人民安居乐业</t>
  </si>
  <si>
    <t>保障</t>
  </si>
  <si>
    <t>反映保障人民安居乐业情况</t>
  </si>
  <si>
    <t>反映勐简乡村民满意度</t>
  </si>
  <si>
    <t>通过项目的实施，清除违法建筑和违规用地，恢复乡村自然风貌，提升居民生活环境质量，保障乡村规划的有序实施，促进乡村经济的可持续发展，同时增强村民的法律意识和环保意识，为构建美丽宜居的乡村环境贡献力量。</t>
  </si>
  <si>
    <t>拆除的违建数量</t>
  </si>
  <si>
    <t>宗</t>
  </si>
  <si>
    <t>反映拆除的违建数量</t>
  </si>
  <si>
    <t>157100</t>
  </si>
  <si>
    <t>促进乡村经济的可持续发展</t>
  </si>
  <si>
    <t>促进</t>
  </si>
  <si>
    <t>反映促进乡村经济的可持续发展情况</t>
  </si>
  <si>
    <t>通过项目实施，顺利推进2025年勐简乡党委换届及村“两委”班子换届工作。</t>
  </si>
  <si>
    <t>涉及村换届数量</t>
  </si>
  <si>
    <t>反映换届村数量</t>
  </si>
  <si>
    <t>涉及乡党委换届数量</t>
  </si>
  <si>
    <t>涉及勐简乡1个党委换届数量</t>
  </si>
  <si>
    <t>100000</t>
  </si>
  <si>
    <t>反映拨付的资金</t>
  </si>
  <si>
    <t>保障换届工作正常推进</t>
  </si>
  <si>
    <t>反映保障换届工作正常推进情况</t>
  </si>
  <si>
    <t>采购石油、A4纸等办公用品及打印机，保障乡上各项工作顺利开展。</t>
  </si>
  <si>
    <t>采购石油次数</t>
  </si>
  <si>
    <t>反映采购石油次数</t>
  </si>
  <si>
    <t>50000</t>
  </si>
  <si>
    <t>保障单位办公正常运转</t>
  </si>
  <si>
    <t>职工满意度</t>
  </si>
  <si>
    <t>反映职工满意度</t>
  </si>
  <si>
    <t>通过项目实施，按时拨付、确保到位，保障相关统计业务工作顺利开展。</t>
  </si>
  <si>
    <t>调查住户数</t>
  </si>
  <si>
    <t>户</t>
  </si>
  <si>
    <t>保障部门正常运转</t>
  </si>
  <si>
    <t>反映保障部门正常运转</t>
  </si>
  <si>
    <t>工作人员满意度</t>
  </si>
  <si>
    <t>反映工作人员满意度</t>
  </si>
  <si>
    <t>预算06表</t>
  </si>
  <si>
    <t>政府性基金预算支出预算表</t>
  </si>
  <si>
    <t>单位名称：全部</t>
  </si>
  <si>
    <t>本年政府性基金预算支出</t>
  </si>
  <si>
    <t>注：因本单位没有政府性基金预算支出，故本表无数据。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</si>
  <si>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</si>
  <si>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</si>
  <si>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</si>
  <si>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</si>
  <si>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</si>
  <si>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</si>
  <si>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</si>
  <si>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</si>
  <si>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</si>
  <si>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</si>
  <si>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采购石油</t>
  </si>
  <si>
    <t>车辆加油、添加燃料服务</t>
  </si>
  <si>
    <t>预算08表</t>
  </si>
  <si>
    <t>政府购买服务项目</t>
  </si>
  <si>
    <t>政府购买服务目录</t>
  </si>
  <si>
    <t>政府性基金</t>
  </si>
  <si>
    <t>注：因本单位没有部门政府购买服务预算，故本表无数据。</t>
  </si>
  <si>
    <t>预算09-1表</t>
  </si>
  <si>
    <t>单位名称（项目）</t>
  </si>
  <si>
    <t>地区</t>
  </si>
  <si>
    <t>-</t>
  </si>
  <si>
    <t>注：因本单位没有对下转移支付，故本表无数据。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</si>
  <si>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</si>
  <si>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</si>
  <si>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</si>
  <si>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</si>
  <si>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</si>
  <si>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</si>
  <si>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</si>
  <si>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</si>
  <si>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</si>
  <si>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注：本单位没有新增资产预算，故本表无数据。</t>
  </si>
  <si>
    <t>预算11表</t>
  </si>
  <si>
    <t>上级补助</t>
  </si>
  <si>
    <t>注：本单位没有转移支付补助项目支出预算，故本表无数据。</t>
  </si>
  <si>
    <t>预算12表</t>
  </si>
  <si>
    <t>项目级次</t>
  </si>
  <si>
    <t>311 专项业务类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</si>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</sst>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9">
    <font>
      <sz val="9"/>
      <color theme="1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.25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1.25"/>
      <color rgb="FF000000"/>
      <name val="宋体"/>
      <charset val="134"/>
    </font>
    <font>
      <b/>
      <sz val="23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22"/>
      <name val="华文中宋"/>
      <charset val="134"/>
    </font>
    <font>
      <sz val="18"/>
      <name val="华文中宋"/>
      <charset val="134"/>
    </font>
    <font>
      <sz val="12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28"/>
      <color rgb="FF000000"/>
      <name val="宋体"/>
      <charset val="134"/>
    </font>
    <font>
      <sz val="1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6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9" applyNumberFormat="0" applyAlignment="0" applyProtection="0">
      <alignment vertical="center"/>
    </xf>
    <xf numFmtId="0" fontId="39" fillId="5" borderId="20" applyNumberFormat="0" applyAlignment="0" applyProtection="0">
      <alignment vertical="center"/>
    </xf>
    <xf numFmtId="0" fontId="40" fillId="5" borderId="19" applyNumberFormat="0" applyAlignment="0" applyProtection="0">
      <alignment vertical="center"/>
    </xf>
    <xf numFmtId="0" fontId="41" fillId="6" borderId="21" applyNumberFormat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30">
    <xf numFmtId="0" fontId="0" fillId="0" borderId="0" xfId="0" applyBorder="1">
      <alignment vertical="top"/>
      <protection locked="0"/>
    </xf>
    <xf numFmtId="49" fontId="1" fillId="0" borderId="0" xfId="0" applyNumberFormat="1" applyFont="1" applyAlignment="1" applyProtection="1"/>
    <xf numFmtId="0" fontId="1" fillId="0" borderId="0" xfId="0" applyFont="1" applyAlignment="1" applyProtection="1"/>
    <xf numFmtId="0" fontId="1" fillId="0" borderId="0" xfId="0" applyFont="1" applyAlignment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/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  <protection locked="0"/>
    </xf>
    <xf numFmtId="0" fontId="7" fillId="0" borderId="7" xfId="0" applyFont="1" applyBorder="1" applyAlignment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176" fontId="7" fillId="0" borderId="7" xfId="51" applyProtection="1">
      <alignment horizontal="right" vertical="center"/>
      <protection locked="0"/>
    </xf>
    <xf numFmtId="0" fontId="7" fillId="0" borderId="7" xfId="0" applyFont="1" applyBorder="1" applyAlignment="1">
      <alignment horizontal="left" vertical="center" wrapText="1" indent="1"/>
      <protection locked="0"/>
    </xf>
    <xf numFmtId="49" fontId="7" fillId="0" borderId="7" xfId="50" applyProtection="1">
      <alignment horizontal="left" vertical="center" wrapText="1"/>
      <protection locked="0"/>
    </xf>
    <xf numFmtId="0" fontId="8" fillId="0" borderId="7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</xf>
    <xf numFmtId="176" fontId="7" fillId="0" borderId="7" xfId="0" applyNumberFormat="1" applyFont="1" applyBorder="1" applyAlignment="1">
      <alignment horizontal="right" vertical="center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9" fillId="0" borderId="0" xfId="0" applyFont="1" applyBorder="1">
      <alignment vertical="top"/>
      <protection locked="0"/>
    </xf>
    <xf numFmtId="0" fontId="4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  <protection locked="0"/>
    </xf>
    <xf numFmtId="0" fontId="4" fillId="0" borderId="7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right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>
      <alignment vertical="top"/>
      <protection locked="0"/>
    </xf>
    <xf numFmtId="0" fontId="5" fillId="0" borderId="7" xfId="0" applyFont="1" applyBorder="1" applyAlignment="1">
      <alignment horizontal="center" vertical="center"/>
      <protection locked="0"/>
    </xf>
    <xf numFmtId="0" fontId="9" fillId="0" borderId="8" xfId="0" applyFont="1" applyBorder="1">
      <alignment vertical="top"/>
      <protection locked="0"/>
    </xf>
    <xf numFmtId="0" fontId="0" fillId="0" borderId="8" xfId="0" applyBorder="1">
      <alignment vertical="top"/>
      <protection locked="0"/>
    </xf>
    <xf numFmtId="0" fontId="9" fillId="0" borderId="9" xfId="0" applyFont="1" applyBorder="1">
      <alignment vertical="top"/>
      <protection locked="0"/>
    </xf>
    <xf numFmtId="0" fontId="0" fillId="0" borderId="9" xfId="0" applyBorder="1">
      <alignment vertical="top"/>
      <protection locked="0"/>
    </xf>
    <xf numFmtId="0" fontId="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0" fontId="1" fillId="0" borderId="0" xfId="0" applyFont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0" fontId="5" fillId="0" borderId="10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>
      <protection locked="0"/>
    </xf>
    <xf numFmtId="0" fontId="7" fillId="0" borderId="0" xfId="0" applyFont="1" applyAlignment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  <protection locked="0"/>
    </xf>
    <xf numFmtId="0" fontId="3" fillId="0" borderId="0" xfId="0" applyFont="1" applyAlignment="1">
      <alignment horizontal="center" vertical="center" wrapText="1"/>
      <protection locked="0"/>
    </xf>
    <xf numFmtId="0" fontId="5" fillId="0" borderId="0" xfId="0" applyFont="1" applyAlignment="1"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</xf>
    <xf numFmtId="0" fontId="5" fillId="0" borderId="13" xfId="0" applyFont="1" applyBorder="1" applyAlignment="1">
      <alignment horizontal="center" vertical="center" wrapText="1"/>
      <protection locked="0"/>
    </xf>
    <xf numFmtId="3" fontId="5" fillId="0" borderId="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3" xfId="0" applyFont="1" applyBorder="1" applyAlignment="1" applyProtection="1">
      <alignment horizontal="left" vertical="center" wrapText="1"/>
    </xf>
    <xf numFmtId="0" fontId="4" fillId="0" borderId="13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top"/>
      <protection locked="0"/>
    </xf>
    <xf numFmtId="0" fontId="4" fillId="0" borderId="0" xfId="0" applyFont="1" applyAlignment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Alignment="1">
      <alignment horizontal="right"/>
      <protection locked="0"/>
    </xf>
    <xf numFmtId="0" fontId="4" fillId="0" borderId="0" xfId="0" applyFont="1" applyAlignment="1">
      <alignment horizontal="right" wrapText="1"/>
      <protection locked="0"/>
    </xf>
    <xf numFmtId="0" fontId="5" fillId="0" borderId="3" xfId="0" applyFont="1" applyBorder="1" applyAlignment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 wrapText="1"/>
    </xf>
    <xf numFmtId="0" fontId="5" fillId="0" borderId="14" xfId="0" applyFont="1" applyBorder="1" applyAlignment="1">
      <alignment horizontal="center" vertical="center"/>
      <protection locked="0"/>
    </xf>
    <xf numFmtId="0" fontId="5" fillId="0" borderId="14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right" vertical="center"/>
    </xf>
    <xf numFmtId="4" fontId="4" fillId="0" borderId="13" xfId="0" applyNumberFormat="1" applyFont="1" applyBorder="1" applyAlignment="1">
      <alignment horizontal="right" vertical="center"/>
      <protection locked="0"/>
    </xf>
    <xf numFmtId="0" fontId="4" fillId="0" borderId="6" xfId="0" applyFont="1" applyBorder="1" applyAlignment="1" applyProtection="1">
      <alignment horizontal="left" vertical="center" wrapText="1" indent="1"/>
    </xf>
    <xf numFmtId="0" fontId="13" fillId="0" borderId="12" xfId="0" applyFont="1" applyBorder="1" applyAlignment="1">
      <alignment horizontal="center" vertical="center" wrapText="1"/>
      <protection locked="0"/>
    </xf>
    <xf numFmtId="0" fontId="13" fillId="0" borderId="14" xfId="0" applyFont="1" applyBorder="1" applyAlignment="1">
      <alignment horizontal="center" vertical="center"/>
      <protection locked="0"/>
    </xf>
    <xf numFmtId="0" fontId="13" fillId="0" borderId="14" xfId="0" applyFont="1" applyBorder="1" applyAlignment="1">
      <alignment horizontal="center" vertical="center" wrapText="1"/>
      <protection locked="0"/>
    </xf>
    <xf numFmtId="4" fontId="4" fillId="0" borderId="7" xfId="0" applyNumberFormat="1" applyFont="1" applyBorder="1" applyAlignment="1">
      <alignment horizontal="right" vertical="center"/>
      <protection locked="0"/>
    </xf>
    <xf numFmtId="0" fontId="14" fillId="0" borderId="0" xfId="0" applyFont="1" applyAlignment="1">
      <alignment horizontal="right"/>
      <protection locked="0"/>
    </xf>
    <xf numFmtId="49" fontId="14" fillId="0" borderId="0" xfId="0" applyNumberFormat="1" applyFont="1" applyAlignment="1"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  <protection locked="0"/>
    </xf>
    <xf numFmtId="0" fontId="15" fillId="0" borderId="0" xfId="0" applyFont="1" applyAlignment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  <protection locked="0"/>
    </xf>
    <xf numFmtId="49" fontId="5" fillId="0" borderId="11" xfId="0" applyNumberFormat="1" applyFont="1" applyBorder="1" applyAlignment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  <protection locked="0"/>
    </xf>
    <xf numFmtId="49" fontId="5" fillId="0" borderId="13" xfId="0" applyNumberFormat="1" applyFont="1" applyBorder="1" applyAlignment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/>
      <protection locked="0"/>
    </xf>
    <xf numFmtId="0" fontId="10" fillId="0" borderId="6" xfId="0" applyFont="1" applyBorder="1" applyAlignment="1">
      <alignment horizontal="center" vertical="center"/>
      <protection locked="0"/>
    </xf>
    <xf numFmtId="49" fontId="10" fillId="0" borderId="13" xfId="0" applyNumberFormat="1" applyFont="1" applyBorder="1" applyAlignment="1">
      <alignment horizontal="center" vertical="center"/>
      <protection locked="0"/>
    </xf>
    <xf numFmtId="0" fontId="10" fillId="0" borderId="13" xfId="0" applyFont="1" applyBorder="1" applyAlignment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/>
    </xf>
    <xf numFmtId="3" fontId="10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1"/>
    </xf>
    <xf numFmtId="0" fontId="4" fillId="0" borderId="7" xfId="0" applyFont="1" applyBorder="1" applyAlignment="1">
      <alignment horizontal="left" vertical="center" wrapText="1"/>
      <protection locked="0"/>
    </xf>
    <xf numFmtId="0" fontId="8" fillId="0" borderId="0" xfId="0" applyFont="1" applyProtection="1">
      <alignment vertical="top"/>
    </xf>
    <xf numFmtId="3" fontId="6" fillId="0" borderId="7" xfId="0" applyNumberFormat="1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15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  <protection locked="0"/>
    </xf>
    <xf numFmtId="0" fontId="8" fillId="0" borderId="0" xfId="0" applyFont="1">
      <alignment vertical="top"/>
      <protection locked="0"/>
    </xf>
    <xf numFmtId="49" fontId="1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5" fillId="0" borderId="2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</xf>
    <xf numFmtId="0" fontId="7" fillId="0" borderId="7" xfId="0" applyFont="1" applyBorder="1" applyAlignment="1" applyProtection="1">
      <alignment horizontal="left" vertical="center" indent="1"/>
    </xf>
    <xf numFmtId="0" fontId="5" fillId="0" borderId="4" xfId="0" applyFont="1" applyBorder="1" applyAlignment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 wrapText="1"/>
    </xf>
    <xf numFmtId="0" fontId="16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/>
    </xf>
    <xf numFmtId="0" fontId="8" fillId="0" borderId="0" xfId="0" applyFont="1" applyAlignment="1" applyProtection="1"/>
    <xf numFmtId="0" fontId="13" fillId="0" borderId="1" xfId="0" applyFont="1" applyBorder="1" applyAlignment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/>
    </xf>
    <xf numFmtId="0" fontId="18" fillId="0" borderId="2" xfId="0" applyFont="1" applyBorder="1" applyAlignment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right" vertical="center" wrapText="1"/>
    </xf>
    <xf numFmtId="0" fontId="7" fillId="0" borderId="0" xfId="0" applyFont="1" applyAlignment="1">
      <alignment vertical="center"/>
      <protection locked="0"/>
    </xf>
    <xf numFmtId="49" fontId="8" fillId="0" borderId="0" xfId="0" applyNumberFormat="1" applyFont="1" applyAlignment="1" applyProtection="1">
      <alignment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49" fontId="10" fillId="0" borderId="7" xfId="0" applyNumberFormat="1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49" fontId="10" fillId="0" borderId="7" xfId="0" applyNumberFormat="1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2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>
      <alignment horizontal="left" vertical="center"/>
      <protection locked="0"/>
    </xf>
    <xf numFmtId="0" fontId="4" fillId="0" borderId="7" xfId="0" applyFont="1" applyBorder="1" applyAlignment="1">
      <alignment vertical="center"/>
      <protection locked="0"/>
    </xf>
    <xf numFmtId="0" fontId="21" fillId="0" borderId="7" xfId="0" applyFont="1" applyBorder="1" applyAlignment="1" applyProtection="1">
      <alignment horizontal="center" vertical="center"/>
    </xf>
    <xf numFmtId="0" fontId="21" fillId="0" borderId="7" xfId="0" applyFont="1" applyBorder="1" applyAlignment="1">
      <alignment horizontal="center" vertical="center"/>
      <protection locked="0"/>
    </xf>
    <xf numFmtId="0" fontId="7" fillId="0" borderId="7" xfId="0" applyFont="1" applyBorder="1">
      <alignment vertical="top"/>
      <protection locked="0"/>
    </xf>
    <xf numFmtId="0" fontId="4" fillId="0" borderId="7" xfId="0" applyFont="1" applyBorder="1" applyAlignment="1" applyProtection="1">
      <alignment horizontal="left" vertical="center"/>
    </xf>
    <xf numFmtId="176" fontId="22" fillId="0" borderId="7" xfId="51" applyFont="1" applyProtection="1">
      <alignment horizontal="right" vertical="center"/>
      <protection locked="0"/>
    </xf>
    <xf numFmtId="0" fontId="23" fillId="0" borderId="0" xfId="0" applyFont="1" applyProtection="1">
      <alignment vertical="top"/>
    </xf>
    <xf numFmtId="0" fontId="24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/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2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26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</xf>
    <xf numFmtId="0" fontId="6" fillId="0" borderId="13" xfId="0" applyFont="1" applyBorder="1" applyAlignment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7" fillId="0" borderId="13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21" fillId="0" borderId="6" xfId="0" applyFont="1" applyBorder="1" applyAlignment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7"/>
  <sheetViews>
    <sheetView showZeros="0" tabSelected="1" workbookViewId="0">
      <selection activeCell="E17" sqref="E17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5" t="s">
        <v>0</v>
      </c>
    </row>
    <row r="2" ht="36" customHeight="1" spans="1:4">
      <c r="A2" s="4" t="str">
        <f>"2025"&amp;"年部门财务收支预算总表"</f>
        <v>2025年部门财务收支预算总表</v>
      </c>
      <c r="B2" s="220"/>
      <c r="C2" s="220"/>
      <c r="D2" s="220"/>
    </row>
    <row r="3" ht="18.75" customHeight="1" spans="1:4">
      <c r="A3" s="37" t="str">
        <f>"单位名称："&amp;"耿马傣族佤族自治县勐简乡"</f>
        <v>单位名称：耿马傣族佤族自治县勐简乡</v>
      </c>
      <c r="B3" s="221"/>
      <c r="C3" s="221"/>
      <c r="D3" s="35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7" t="s">
        <v>4</v>
      </c>
      <c r="B5" s="27" t="str">
        <f t="shared" ref="B5:D5" si="0">"2025"&amp;"年预算数"</f>
        <v>2025年预算数</v>
      </c>
      <c r="C5" s="27" t="s">
        <v>5</v>
      </c>
      <c r="D5" s="27" t="str">
        <f t="shared" si="0"/>
        <v>2025年预算数</v>
      </c>
    </row>
    <row r="6" ht="18.75" customHeight="1" spans="1:4">
      <c r="A6" s="29"/>
      <c r="B6" s="29"/>
      <c r="C6" s="29"/>
      <c r="D6" s="29"/>
    </row>
    <row r="7" ht="18.75" customHeight="1" spans="1:4">
      <c r="A7" s="188" t="s">
        <v>6</v>
      </c>
      <c r="B7" s="23">
        <v>12773041.25</v>
      </c>
      <c r="C7" s="188" t="s">
        <v>7</v>
      </c>
      <c r="D7" s="23">
        <v>6526450.16</v>
      </c>
    </row>
    <row r="8" ht="18.75" customHeight="1" spans="1:4">
      <c r="A8" s="188" t="s">
        <v>8</v>
      </c>
      <c r="B8" s="23"/>
      <c r="C8" s="188" t="s">
        <v>9</v>
      </c>
      <c r="D8" s="23"/>
    </row>
    <row r="9" ht="18.75" customHeight="1" spans="1:4">
      <c r="A9" s="188" t="s">
        <v>10</v>
      </c>
      <c r="B9" s="23"/>
      <c r="C9" s="188" t="s">
        <v>11</v>
      </c>
      <c r="D9" s="23"/>
    </row>
    <row r="10" ht="18.75" customHeight="1" spans="1:4">
      <c r="A10" s="188" t="s">
        <v>12</v>
      </c>
      <c r="B10" s="23"/>
      <c r="C10" s="188" t="s">
        <v>13</v>
      </c>
      <c r="D10" s="23">
        <v>9600</v>
      </c>
    </row>
    <row r="11" ht="18.75" customHeight="1" spans="1:4">
      <c r="A11" s="21" t="s">
        <v>14</v>
      </c>
      <c r="B11" s="23">
        <v>50000</v>
      </c>
      <c r="C11" s="222" t="s">
        <v>15</v>
      </c>
      <c r="D11" s="23"/>
    </row>
    <row r="12" ht="18.75" customHeight="1" spans="1:4">
      <c r="A12" s="223" t="s">
        <v>16</v>
      </c>
      <c r="B12" s="23"/>
      <c r="C12" s="224" t="s">
        <v>17</v>
      </c>
      <c r="D12" s="23"/>
    </row>
    <row r="13" ht="18.75" customHeight="1" spans="1:4">
      <c r="A13" s="223" t="s">
        <v>18</v>
      </c>
      <c r="B13" s="23"/>
      <c r="C13" s="224" t="s">
        <v>19</v>
      </c>
      <c r="D13" s="23">
        <v>30000</v>
      </c>
    </row>
    <row r="14" ht="18.75" customHeight="1" spans="1:4">
      <c r="A14" s="223" t="s">
        <v>20</v>
      </c>
      <c r="B14" s="23"/>
      <c r="C14" s="224" t="s">
        <v>21</v>
      </c>
      <c r="D14" s="23">
        <v>1451550.24</v>
      </c>
    </row>
    <row r="15" ht="18.75" customHeight="1" spans="1:4">
      <c r="A15" s="223" t="s">
        <v>22</v>
      </c>
      <c r="B15" s="23"/>
      <c r="C15" s="224" t="s">
        <v>23</v>
      </c>
      <c r="D15" s="23">
        <v>459746.26</v>
      </c>
    </row>
    <row r="16" ht="18.75" customHeight="1" spans="1:4">
      <c r="A16" s="223" t="s">
        <v>24</v>
      </c>
      <c r="B16" s="23">
        <v>50000</v>
      </c>
      <c r="C16" s="223" t="s">
        <v>25</v>
      </c>
      <c r="D16" s="23">
        <v>580000</v>
      </c>
    </row>
    <row r="17" ht="18.75" customHeight="1" spans="1:4">
      <c r="A17" s="223" t="s">
        <v>26</v>
      </c>
      <c r="B17" s="23"/>
      <c r="C17" s="223" t="s">
        <v>27</v>
      </c>
      <c r="D17" s="23">
        <v>705765.34</v>
      </c>
    </row>
    <row r="18" ht="18.75" customHeight="1" spans="1:4">
      <c r="A18" s="225" t="s">
        <v>26</v>
      </c>
      <c r="B18" s="23"/>
      <c r="C18" s="224" t="s">
        <v>28</v>
      </c>
      <c r="D18" s="23">
        <v>2414821.97</v>
      </c>
    </row>
    <row r="19" ht="18.75" customHeight="1" spans="1:4">
      <c r="A19" s="225" t="s">
        <v>26</v>
      </c>
      <c r="B19" s="23"/>
      <c r="C19" s="224" t="s">
        <v>29</v>
      </c>
      <c r="D19" s="23"/>
    </row>
    <row r="20" ht="18.75" customHeight="1" spans="1:4">
      <c r="A20" s="225" t="s">
        <v>26</v>
      </c>
      <c r="B20" s="23"/>
      <c r="C20" s="224" t="s">
        <v>30</v>
      </c>
      <c r="D20" s="23"/>
    </row>
    <row r="21" ht="18.75" customHeight="1" spans="1:4">
      <c r="A21" s="225" t="s">
        <v>26</v>
      </c>
      <c r="B21" s="23"/>
      <c r="C21" s="224" t="s">
        <v>31</v>
      </c>
      <c r="D21" s="23"/>
    </row>
    <row r="22" ht="18.75" customHeight="1" spans="1:4">
      <c r="A22" s="225" t="s">
        <v>26</v>
      </c>
      <c r="B22" s="23"/>
      <c r="C22" s="224" t="s">
        <v>32</v>
      </c>
      <c r="D22" s="23"/>
    </row>
    <row r="23" ht="18.75" customHeight="1" spans="1:4">
      <c r="A23" s="225" t="s">
        <v>26</v>
      </c>
      <c r="B23" s="23"/>
      <c r="C23" s="224" t="s">
        <v>33</v>
      </c>
      <c r="D23" s="23"/>
    </row>
    <row r="24" ht="18.75" customHeight="1" spans="1:4">
      <c r="A24" s="225" t="s">
        <v>26</v>
      </c>
      <c r="B24" s="23"/>
      <c r="C24" s="224" t="s">
        <v>34</v>
      </c>
      <c r="D24" s="23"/>
    </row>
    <row r="25" ht="18.75" customHeight="1" spans="1:4">
      <c r="A25" s="225" t="s">
        <v>26</v>
      </c>
      <c r="B25" s="23"/>
      <c r="C25" s="224" t="s">
        <v>35</v>
      </c>
      <c r="D25" s="23">
        <v>639107.28</v>
      </c>
    </row>
    <row r="26" ht="18.75" customHeight="1" spans="1:4">
      <c r="A26" s="225" t="s">
        <v>26</v>
      </c>
      <c r="B26" s="23"/>
      <c r="C26" s="224" t="s">
        <v>36</v>
      </c>
      <c r="D26" s="23"/>
    </row>
    <row r="27" ht="18.75" customHeight="1" spans="1:4">
      <c r="A27" s="225" t="s">
        <v>26</v>
      </c>
      <c r="B27" s="23"/>
      <c r="C27" s="224" t="s">
        <v>37</v>
      </c>
      <c r="D27" s="23"/>
    </row>
    <row r="28" ht="18.75" customHeight="1" spans="1:4">
      <c r="A28" s="225" t="s">
        <v>26</v>
      </c>
      <c r="B28" s="23"/>
      <c r="C28" s="224" t="s">
        <v>38</v>
      </c>
      <c r="D28" s="23">
        <v>6000</v>
      </c>
    </row>
    <row r="29" ht="18.75" customHeight="1" spans="1:4">
      <c r="A29" s="225" t="s">
        <v>26</v>
      </c>
      <c r="B29" s="23"/>
      <c r="C29" s="224" t="s">
        <v>39</v>
      </c>
      <c r="D29" s="23"/>
    </row>
    <row r="30" ht="18.75" customHeight="1" spans="1:4">
      <c r="A30" s="226" t="s">
        <v>26</v>
      </c>
      <c r="B30" s="23"/>
      <c r="C30" s="223" t="s">
        <v>40</v>
      </c>
      <c r="D30" s="23"/>
    </row>
    <row r="31" ht="18.75" customHeight="1" spans="1:4">
      <c r="A31" s="226" t="s">
        <v>26</v>
      </c>
      <c r="B31" s="23"/>
      <c r="C31" s="223" t="s">
        <v>41</v>
      </c>
      <c r="D31" s="23"/>
    </row>
    <row r="32" ht="18.75" customHeight="1" spans="1:4">
      <c r="A32" s="226" t="s">
        <v>26</v>
      </c>
      <c r="B32" s="23"/>
      <c r="C32" s="223" t="s">
        <v>42</v>
      </c>
      <c r="D32" s="23"/>
    </row>
    <row r="33" ht="18.75" customHeight="1" spans="1:4">
      <c r="A33" s="227" t="s">
        <v>43</v>
      </c>
      <c r="B33" s="189">
        <f>SUM(B7:B11)</f>
        <v>12823041.25</v>
      </c>
      <c r="C33" s="185" t="s">
        <v>44</v>
      </c>
      <c r="D33" s="189">
        <v>12823041.25</v>
      </c>
    </row>
    <row r="34" ht="18.75" customHeight="1" spans="1:4">
      <c r="A34" s="228" t="s">
        <v>45</v>
      </c>
      <c r="B34" s="23"/>
      <c r="C34" s="188" t="s">
        <v>46</v>
      </c>
      <c r="D34" s="23"/>
    </row>
    <row r="35" ht="18.75" customHeight="1" spans="1:4">
      <c r="A35" s="228" t="s">
        <v>47</v>
      </c>
      <c r="B35" s="23"/>
      <c r="C35" s="188" t="s">
        <v>47</v>
      </c>
      <c r="D35" s="23"/>
    </row>
    <row r="36" ht="18.75" customHeight="1" spans="1:4">
      <c r="A36" s="228" t="s">
        <v>48</v>
      </c>
      <c r="B36" s="23"/>
      <c r="C36" s="188" t="s">
        <v>49</v>
      </c>
      <c r="D36" s="23"/>
    </row>
    <row r="37" ht="18.75" customHeight="1" spans="1:4">
      <c r="A37" s="229" t="s">
        <v>50</v>
      </c>
      <c r="B37" s="189">
        <f t="shared" ref="B37:D37" si="1">B33+B34</f>
        <v>12823041.25</v>
      </c>
      <c r="C37" s="185" t="s">
        <v>51</v>
      </c>
      <c r="D37" s="189">
        <f t="shared" si="1"/>
        <v>12823041.25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C13" sqref="C13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53.5714285714286" customWidth="1"/>
    <col min="4" max="6" width="28.5714285714286" customWidth="1"/>
  </cols>
  <sheetData>
    <row r="1" ht="15.75" customHeight="1" spans="1:6">
      <c r="A1" s="106">
        <v>1</v>
      </c>
      <c r="B1" s="107">
        <v>0</v>
      </c>
      <c r="C1" s="106">
        <v>1</v>
      </c>
      <c r="D1" s="108"/>
      <c r="E1" s="108"/>
      <c r="F1" s="35" t="s">
        <v>571</v>
      </c>
    </row>
    <row r="2" ht="36.75" customHeight="1" spans="1:6">
      <c r="A2" s="109" t="str">
        <f>"2025"&amp;"年部门政府性基金预算支出预算表"</f>
        <v>2025年部门政府性基金预算支出预算表</v>
      </c>
      <c r="B2" s="110" t="s">
        <v>572</v>
      </c>
      <c r="C2" s="111"/>
      <c r="D2" s="112"/>
      <c r="E2" s="112"/>
      <c r="F2" s="112"/>
    </row>
    <row r="3" ht="18.75" customHeight="1" spans="1:6">
      <c r="A3" s="6" t="str">
        <f>"单位名称："&amp;"耿马傣族佤族自治县勐简乡"</f>
        <v>单位名称：耿马傣族佤族自治县勐简乡</v>
      </c>
      <c r="B3" s="6" t="s">
        <v>573</v>
      </c>
      <c r="C3" s="106"/>
      <c r="D3" s="108"/>
      <c r="E3" s="108"/>
      <c r="F3" s="35" t="s">
        <v>1</v>
      </c>
    </row>
    <row r="4" ht="18.75" customHeight="1" spans="1:6">
      <c r="A4" s="113" t="s">
        <v>266</v>
      </c>
      <c r="B4" s="114" t="s">
        <v>72</v>
      </c>
      <c r="C4" s="115" t="s">
        <v>73</v>
      </c>
      <c r="D4" s="12" t="s">
        <v>574</v>
      </c>
      <c r="E4" s="12"/>
      <c r="F4" s="13"/>
    </row>
    <row r="5" ht="18.75" customHeight="1" spans="1:6">
      <c r="A5" s="116"/>
      <c r="B5" s="117"/>
      <c r="C5" s="118"/>
      <c r="D5" s="98" t="s">
        <v>55</v>
      </c>
      <c r="E5" s="98" t="s">
        <v>74</v>
      </c>
      <c r="F5" s="98" t="s">
        <v>75</v>
      </c>
    </row>
    <row r="6" ht="18.75" customHeight="1" spans="1:6">
      <c r="A6" s="119">
        <v>1</v>
      </c>
      <c r="B6" s="120" t="s">
        <v>145</v>
      </c>
      <c r="C6" s="121">
        <v>3</v>
      </c>
      <c r="D6" s="122">
        <v>4</v>
      </c>
      <c r="E6" s="122">
        <v>5</v>
      </c>
      <c r="F6" s="122">
        <v>6</v>
      </c>
    </row>
    <row r="7" ht="18.75" customHeight="1" spans="1:6">
      <c r="A7" s="123"/>
      <c r="B7" s="86"/>
      <c r="C7" s="86"/>
      <c r="D7" s="23"/>
      <c r="E7" s="23"/>
      <c r="F7" s="23"/>
    </row>
    <row r="8" ht="18.75" customHeight="1" spans="1:6">
      <c r="A8" s="123"/>
      <c r="B8" s="86"/>
      <c r="C8" s="86"/>
      <c r="D8" s="23"/>
      <c r="E8" s="23"/>
      <c r="F8" s="23"/>
    </row>
    <row r="9" ht="18.75" customHeight="1" spans="1:6">
      <c r="A9" s="124" t="s">
        <v>55</v>
      </c>
      <c r="B9" s="125"/>
      <c r="C9" s="26"/>
      <c r="D9" s="23"/>
      <c r="E9" s="23"/>
      <c r="F9" s="23"/>
    </row>
    <row r="10" customHeight="1" spans="1:1">
      <c r="A10" s="33" t="s">
        <v>575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11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.75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O1" s="34"/>
      <c r="P1" s="34"/>
      <c r="Q1" s="35" t="s">
        <v>576</v>
      </c>
    </row>
    <row r="2" ht="35.25" customHeight="1" spans="1:17">
      <c r="A2" s="36" t="str">
        <f>"2025"&amp;"年部门政府采购预算表"</f>
        <v>2025年部门政府采购预算表</v>
      </c>
      <c r="B2" s="5"/>
      <c r="C2" s="5"/>
      <c r="D2" s="5"/>
      <c r="E2" s="5"/>
      <c r="F2" s="5"/>
      <c r="G2" s="5"/>
      <c r="H2" s="5"/>
      <c r="I2" s="5"/>
      <c r="J2" s="5"/>
      <c r="K2" s="73"/>
      <c r="L2" s="5"/>
      <c r="M2" s="5"/>
      <c r="N2" s="5"/>
      <c r="O2" s="73"/>
      <c r="P2" s="73"/>
      <c r="Q2" s="5"/>
    </row>
    <row r="3" ht="18.75" customHeight="1" spans="1:17">
      <c r="A3" s="37" t="str">
        <f>"单位名称："&amp;"耿马傣族佤族自治县勐简乡"</f>
        <v>单位名称：耿马傣族佤族自治县勐简乡</v>
      </c>
      <c r="B3" s="8"/>
      <c r="C3" s="8"/>
      <c r="D3" s="8"/>
      <c r="E3" s="8"/>
      <c r="F3" s="8"/>
      <c r="G3" s="8"/>
      <c r="H3" s="8"/>
      <c r="I3" s="8"/>
      <c r="J3" s="8"/>
      <c r="O3" s="91"/>
      <c r="P3" s="91"/>
      <c r="Q3" s="35" t="s">
        <v>255</v>
      </c>
    </row>
    <row r="4" ht="18.75" customHeight="1" spans="1:17">
      <c r="A4" s="10" t="s">
        <v>577</v>
      </c>
      <c r="B4" s="76" t="s">
        <v>578</v>
      </c>
      <c r="C4" s="76" t="s">
        <v>579</v>
      </c>
      <c r="D4" s="76" t="s">
        <v>580</v>
      </c>
      <c r="E4" s="76" t="s">
        <v>581</v>
      </c>
      <c r="F4" s="76" t="s">
        <v>582</v>
      </c>
      <c r="G4" s="41" t="s">
        <v>273</v>
      </c>
      <c r="H4" s="41"/>
      <c r="I4" s="41"/>
      <c r="J4" s="41"/>
      <c r="K4" s="78"/>
      <c r="L4" s="41"/>
      <c r="M4" s="41"/>
      <c r="N4" s="41"/>
      <c r="O4" s="93"/>
      <c r="P4" s="78"/>
      <c r="Q4" s="42"/>
    </row>
    <row r="5" ht="18.75" customHeight="1" spans="1:17">
      <c r="A5" s="15"/>
      <c r="B5" s="79"/>
      <c r="C5" s="79"/>
      <c r="D5" s="79"/>
      <c r="E5" s="79"/>
      <c r="F5" s="79"/>
      <c r="G5" s="79" t="s">
        <v>55</v>
      </c>
      <c r="H5" s="79" t="s">
        <v>58</v>
      </c>
      <c r="I5" s="79" t="s">
        <v>583</v>
      </c>
      <c r="J5" s="79" t="s">
        <v>584</v>
      </c>
      <c r="K5" s="102" t="s">
        <v>585</v>
      </c>
      <c r="L5" s="94" t="s">
        <v>77</v>
      </c>
      <c r="M5" s="94"/>
      <c r="N5" s="94"/>
      <c r="O5" s="103"/>
      <c r="P5" s="104"/>
      <c r="Q5" s="81"/>
    </row>
    <row r="6" ht="27" customHeight="1" spans="1:17">
      <c r="A6" s="17"/>
      <c r="B6" s="81"/>
      <c r="C6" s="81"/>
      <c r="D6" s="81"/>
      <c r="E6" s="81"/>
      <c r="F6" s="81"/>
      <c r="G6" s="81"/>
      <c r="H6" s="81" t="s">
        <v>57</v>
      </c>
      <c r="I6" s="81"/>
      <c r="J6" s="81"/>
      <c r="K6" s="82"/>
      <c r="L6" s="81" t="s">
        <v>57</v>
      </c>
      <c r="M6" s="81" t="s">
        <v>64</v>
      </c>
      <c r="N6" s="81" t="s">
        <v>281</v>
      </c>
      <c r="O6" s="97" t="s">
        <v>66</v>
      </c>
      <c r="P6" s="82" t="s">
        <v>67</v>
      </c>
      <c r="Q6" s="81" t="s">
        <v>68</v>
      </c>
    </row>
    <row r="7" ht="18.75" customHeight="1" spans="1:17">
      <c r="A7" s="29">
        <v>1</v>
      </c>
      <c r="B7" s="98">
        <v>2</v>
      </c>
      <c r="C7" s="98">
        <v>3</v>
      </c>
      <c r="D7" s="29">
        <v>4</v>
      </c>
      <c r="E7" s="98">
        <v>5</v>
      </c>
      <c r="F7" s="98">
        <v>6</v>
      </c>
      <c r="G7" s="29">
        <v>7</v>
      </c>
      <c r="H7" s="98">
        <v>8</v>
      </c>
      <c r="I7" s="98">
        <v>9</v>
      </c>
      <c r="J7" s="29">
        <v>10</v>
      </c>
      <c r="K7" s="98">
        <v>11</v>
      </c>
      <c r="L7" s="98">
        <v>12</v>
      </c>
      <c r="M7" s="29">
        <v>13</v>
      </c>
      <c r="N7" s="98">
        <v>14</v>
      </c>
      <c r="O7" s="98">
        <v>15</v>
      </c>
      <c r="P7" s="29">
        <v>16</v>
      </c>
      <c r="Q7" s="98">
        <v>17</v>
      </c>
    </row>
    <row r="8" ht="18.75" customHeight="1" spans="1:17">
      <c r="A8" s="84" t="s">
        <v>283</v>
      </c>
      <c r="B8" s="85"/>
      <c r="C8" s="85"/>
      <c r="D8" s="85"/>
      <c r="E8" s="99"/>
      <c r="F8" s="100"/>
      <c r="G8" s="100">
        <v>30000</v>
      </c>
      <c r="H8" s="100"/>
      <c r="I8" s="100"/>
      <c r="J8" s="100"/>
      <c r="K8" s="100"/>
      <c r="L8" s="100">
        <v>30000</v>
      </c>
      <c r="M8" s="100"/>
      <c r="N8" s="100"/>
      <c r="O8" s="105"/>
      <c r="P8" s="100"/>
      <c r="Q8" s="100">
        <v>30000</v>
      </c>
    </row>
    <row r="9" ht="18.75" customHeight="1" spans="1:17">
      <c r="A9" s="101" t="s">
        <v>70</v>
      </c>
      <c r="B9" s="85"/>
      <c r="C9" s="85"/>
      <c r="D9" s="85"/>
      <c r="E9" s="99"/>
      <c r="F9" s="100"/>
      <c r="G9" s="100">
        <v>30000</v>
      </c>
      <c r="H9" s="100"/>
      <c r="I9" s="100"/>
      <c r="J9" s="100"/>
      <c r="K9" s="100"/>
      <c r="L9" s="100">
        <v>30000</v>
      </c>
      <c r="M9" s="100"/>
      <c r="N9" s="100"/>
      <c r="O9" s="105"/>
      <c r="P9" s="100"/>
      <c r="Q9" s="100">
        <v>30000</v>
      </c>
    </row>
    <row r="10" ht="18.75" customHeight="1" spans="1:17">
      <c r="A10" s="84" t="str">
        <f>"    "&amp;"勐简乡采购工作经费"</f>
        <v>    勐简乡采购工作经费</v>
      </c>
      <c r="B10" s="85" t="s">
        <v>586</v>
      </c>
      <c r="C10" s="85" t="s">
        <v>587</v>
      </c>
      <c r="D10" s="85" t="s">
        <v>484</v>
      </c>
      <c r="E10" s="99">
        <v>1</v>
      </c>
      <c r="F10" s="100"/>
      <c r="G10" s="100">
        <v>30000</v>
      </c>
      <c r="H10" s="100"/>
      <c r="I10" s="100"/>
      <c r="J10" s="100"/>
      <c r="K10" s="100"/>
      <c r="L10" s="100">
        <v>30000</v>
      </c>
      <c r="M10" s="100"/>
      <c r="N10" s="100"/>
      <c r="O10" s="105"/>
      <c r="P10" s="100"/>
      <c r="Q10" s="100">
        <v>30000</v>
      </c>
    </row>
    <row r="11" ht="18.75" customHeight="1" spans="1:17">
      <c r="A11" s="87" t="s">
        <v>55</v>
      </c>
      <c r="B11" s="26"/>
      <c r="C11" s="26"/>
      <c r="D11" s="26"/>
      <c r="E11" s="26"/>
      <c r="F11" s="100"/>
      <c r="G11" s="100">
        <v>30000</v>
      </c>
      <c r="H11" s="100"/>
      <c r="I11" s="100"/>
      <c r="J11" s="100"/>
      <c r="K11" s="100"/>
      <c r="L11" s="100">
        <v>30000</v>
      </c>
      <c r="M11" s="100"/>
      <c r="N11" s="100"/>
      <c r="O11" s="105"/>
      <c r="P11" s="100"/>
      <c r="Q11" s="100">
        <v>30000</v>
      </c>
    </row>
  </sheetData>
  <mergeCells count="16">
    <mergeCell ref="A2:Q2"/>
    <mergeCell ref="A3:F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1"/>
  <sheetViews>
    <sheetView showZeros="0" workbookViewId="0">
      <selection activeCell="D25" sqref="D25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3.5" customHeight="1" spans="1:14">
      <c r="A1" s="69"/>
      <c r="B1" s="69"/>
      <c r="C1" s="70"/>
      <c r="D1" s="69"/>
      <c r="E1" s="69"/>
      <c r="F1" s="69"/>
      <c r="G1" s="69"/>
      <c r="H1" s="71"/>
      <c r="I1" s="64"/>
      <c r="J1" s="64"/>
      <c r="K1" s="64"/>
      <c r="L1" s="34"/>
      <c r="M1" s="89"/>
      <c r="N1" s="90" t="s">
        <v>588</v>
      </c>
    </row>
    <row r="2" ht="34.5" customHeight="1" spans="1:14">
      <c r="A2" s="36" t="str">
        <f>"2025"&amp;"年部门政府购买服务预算表"</f>
        <v>2025年部门政府购买服务预算表</v>
      </c>
      <c r="B2" s="72"/>
      <c r="C2" s="73"/>
      <c r="D2" s="72"/>
      <c r="E2" s="72"/>
      <c r="F2" s="72"/>
      <c r="G2" s="72"/>
      <c r="H2" s="74"/>
      <c r="I2" s="72"/>
      <c r="J2" s="72"/>
      <c r="K2" s="72"/>
      <c r="L2" s="73"/>
      <c r="M2" s="74"/>
      <c r="N2" s="72"/>
    </row>
    <row r="3" ht="18.75" customHeight="1" spans="1:14">
      <c r="A3" s="61" t="str">
        <f>"单位名称："&amp;"耿马傣族佤族自治县勐简乡"</f>
        <v>单位名称：耿马傣族佤族自治县勐简乡</v>
      </c>
      <c r="B3" s="62"/>
      <c r="C3" s="75"/>
      <c r="D3" s="62"/>
      <c r="E3" s="62"/>
      <c r="F3" s="62"/>
      <c r="G3" s="62"/>
      <c r="H3" s="71"/>
      <c r="I3" s="64"/>
      <c r="J3" s="64"/>
      <c r="K3" s="64"/>
      <c r="L3" s="91"/>
      <c r="M3" s="92"/>
      <c r="N3" s="90" t="s">
        <v>255</v>
      </c>
    </row>
    <row r="4" ht="18.75" customHeight="1" spans="1:14">
      <c r="A4" s="10" t="s">
        <v>577</v>
      </c>
      <c r="B4" s="76" t="s">
        <v>589</v>
      </c>
      <c r="C4" s="77" t="s">
        <v>590</v>
      </c>
      <c r="D4" s="41" t="s">
        <v>273</v>
      </c>
      <c r="E4" s="41"/>
      <c r="F4" s="41"/>
      <c r="G4" s="41"/>
      <c r="H4" s="78"/>
      <c r="I4" s="41"/>
      <c r="J4" s="41"/>
      <c r="K4" s="41"/>
      <c r="L4" s="93"/>
      <c r="M4" s="78"/>
      <c r="N4" s="42"/>
    </row>
    <row r="5" ht="18.75" customHeight="1" spans="1:14">
      <c r="A5" s="15"/>
      <c r="B5" s="79"/>
      <c r="C5" s="80"/>
      <c r="D5" s="79" t="s">
        <v>55</v>
      </c>
      <c r="E5" s="79" t="s">
        <v>58</v>
      </c>
      <c r="F5" s="79" t="s">
        <v>591</v>
      </c>
      <c r="G5" s="79" t="s">
        <v>584</v>
      </c>
      <c r="H5" s="80" t="s">
        <v>585</v>
      </c>
      <c r="I5" s="94" t="s">
        <v>77</v>
      </c>
      <c r="J5" s="94"/>
      <c r="K5" s="94"/>
      <c r="L5" s="95"/>
      <c r="M5" s="96"/>
      <c r="N5" s="81"/>
    </row>
    <row r="6" ht="27" customHeight="1" spans="1:14">
      <c r="A6" s="17"/>
      <c r="B6" s="81"/>
      <c r="C6" s="82"/>
      <c r="D6" s="81"/>
      <c r="E6" s="81"/>
      <c r="F6" s="81"/>
      <c r="G6" s="81"/>
      <c r="H6" s="82"/>
      <c r="I6" s="81" t="s">
        <v>57</v>
      </c>
      <c r="J6" s="81" t="s">
        <v>64</v>
      </c>
      <c r="K6" s="81" t="s">
        <v>281</v>
      </c>
      <c r="L6" s="97" t="s">
        <v>66</v>
      </c>
      <c r="M6" s="82" t="s">
        <v>67</v>
      </c>
      <c r="N6" s="81" t="s">
        <v>68</v>
      </c>
    </row>
    <row r="7" ht="18.75" customHeight="1" spans="1:14">
      <c r="A7" s="83">
        <v>1</v>
      </c>
      <c r="B7" s="83">
        <v>2</v>
      </c>
      <c r="C7" s="83">
        <v>3</v>
      </c>
      <c r="D7" s="83">
        <v>4</v>
      </c>
      <c r="E7" s="83">
        <v>5</v>
      </c>
      <c r="F7" s="83">
        <v>6</v>
      </c>
      <c r="G7" s="83">
        <v>7</v>
      </c>
      <c r="H7" s="83">
        <v>8</v>
      </c>
      <c r="I7" s="83">
        <v>9</v>
      </c>
      <c r="J7" s="83">
        <v>10</v>
      </c>
      <c r="K7" s="83">
        <v>11</v>
      </c>
      <c r="L7" s="83">
        <v>12</v>
      </c>
      <c r="M7" s="83">
        <v>13</v>
      </c>
      <c r="N7" s="83">
        <v>14</v>
      </c>
    </row>
    <row r="8" ht="18.75" customHeight="1" spans="1:14">
      <c r="A8" s="84"/>
      <c r="B8" s="85"/>
      <c r="C8" s="86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4"/>
      <c r="B9" s="85"/>
      <c r="C9" s="86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7" t="s">
        <v>55</v>
      </c>
      <c r="B10" s="26"/>
      <c r="C10" s="88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">
      <c r="A11" t="s">
        <v>592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showZeros="0" workbookViewId="0">
      <selection activeCell="A8" sqref="A8"/>
    </sheetView>
  </sheetViews>
  <sheetFormatPr defaultColWidth="9.14285714285714" defaultRowHeight="14.25" customHeight="1" outlineLevelRow="7" outlineLevelCol="7"/>
  <cols>
    <col min="1" max="1" width="37.7142857142857" customWidth="1"/>
    <col min="2" max="4" width="22.847619047619" customWidth="1"/>
    <col min="5" max="8" width="20.847619047619" customWidth="1"/>
  </cols>
  <sheetData>
    <row r="1" ht="13.5" customHeight="1" spans="1:8">
      <c r="A1" s="2"/>
      <c r="B1" s="2"/>
      <c r="C1" s="2"/>
      <c r="D1" s="59"/>
      <c r="H1" s="34" t="s">
        <v>593</v>
      </c>
    </row>
    <row r="2" ht="27.75" customHeight="1" spans="1:8">
      <c r="A2" s="60" t="str">
        <f>"2025"&amp;"年县对下转移支付预算表"</f>
        <v>2025年县对下转移支付预算表</v>
      </c>
      <c r="B2" s="5"/>
      <c r="C2" s="5"/>
      <c r="D2" s="5"/>
      <c r="E2" s="5"/>
      <c r="F2" s="5"/>
      <c r="G2" s="5"/>
      <c r="H2" s="5"/>
    </row>
    <row r="3" ht="18.75" customHeight="1" spans="1:8">
      <c r="A3" s="61" t="str">
        <f>"单位名称："&amp;"耿马傣族佤族自治县勐简乡"</f>
        <v>单位名称：耿马傣族佤族自治县勐简乡</v>
      </c>
      <c r="B3" s="62"/>
      <c r="C3" s="62"/>
      <c r="D3" s="63"/>
      <c r="E3" s="64"/>
      <c r="F3" s="64"/>
      <c r="G3" s="64"/>
      <c r="H3" s="34" t="s">
        <v>255</v>
      </c>
    </row>
    <row r="4" ht="18.75" customHeight="1" spans="1:8">
      <c r="A4" s="27" t="s">
        <v>594</v>
      </c>
      <c r="B4" s="11" t="s">
        <v>273</v>
      </c>
      <c r="C4" s="12"/>
      <c r="D4" s="12"/>
      <c r="E4" s="11" t="s">
        <v>595</v>
      </c>
      <c r="F4" s="12"/>
      <c r="G4" s="12"/>
      <c r="H4" s="13"/>
    </row>
    <row r="5" ht="18.75" customHeight="1" spans="1:8">
      <c r="A5" s="28"/>
      <c r="B5" s="28" t="s">
        <v>55</v>
      </c>
      <c r="C5" s="10" t="s">
        <v>58</v>
      </c>
      <c r="D5" s="65" t="s">
        <v>591</v>
      </c>
      <c r="E5" s="66" t="s">
        <v>596</v>
      </c>
      <c r="F5" s="66" t="s">
        <v>596</v>
      </c>
      <c r="G5" s="66" t="s">
        <v>596</v>
      </c>
      <c r="H5" s="67" t="s">
        <v>596</v>
      </c>
    </row>
    <row r="6" ht="18.75" customHeight="1" spans="1:8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8">
        <v>6</v>
      </c>
      <c r="G6" s="68">
        <v>7</v>
      </c>
      <c r="H6" s="68">
        <v>8</v>
      </c>
    </row>
    <row r="7" customHeight="1" spans="1:8">
      <c r="A7" s="57"/>
      <c r="B7" s="58"/>
      <c r="C7" s="58"/>
      <c r="D7" s="58"/>
      <c r="E7" s="58"/>
      <c r="F7" s="58"/>
      <c r="G7" s="58"/>
      <c r="H7" s="58"/>
    </row>
    <row r="8" customHeight="1" spans="1:1">
      <c r="A8" s="33" t="s">
        <v>597</v>
      </c>
    </row>
  </sheetData>
  <mergeCells count="5">
    <mergeCell ref="A2:H2"/>
    <mergeCell ref="A3:G3"/>
    <mergeCell ref="B4:D4"/>
    <mergeCell ref="E4:H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8"/>
  <sheetViews>
    <sheetView showZeros="0" workbookViewId="0">
      <selection activeCell="E17" sqref="E17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9.5" customHeight="1" spans="10:10">
      <c r="J1" s="34" t="s">
        <v>598</v>
      </c>
    </row>
    <row r="2" ht="36" customHeight="1" spans="1:10">
      <c r="A2" s="4" t="str">
        <f>"2025"&amp;"年县对下转移支付绩效目标表"</f>
        <v>2025年县对下转移支付绩效目标表</v>
      </c>
      <c r="B2" s="5"/>
      <c r="C2" s="5"/>
      <c r="D2" s="5"/>
      <c r="E2" s="5"/>
      <c r="F2" s="50"/>
      <c r="G2" s="5"/>
      <c r="H2" s="50"/>
      <c r="I2" s="50"/>
      <c r="J2" s="5"/>
    </row>
    <row r="3" ht="18.75" customHeight="1" spans="1:8">
      <c r="A3" s="51" t="str">
        <f>"单位名称："&amp;"耿马傣族佤族自治县勐简乡"</f>
        <v>单位名称：耿马傣族佤族自治县勐简乡</v>
      </c>
      <c r="B3" s="52"/>
      <c r="C3" s="52"/>
      <c r="D3" s="52"/>
      <c r="E3" s="52"/>
      <c r="F3" s="53"/>
      <c r="G3" s="52"/>
      <c r="H3" s="53"/>
    </row>
    <row r="4" ht="18.75" customHeight="1" spans="1:10">
      <c r="A4" s="43" t="s">
        <v>428</v>
      </c>
      <c r="B4" s="43" t="s">
        <v>429</v>
      </c>
      <c r="C4" s="43" t="s">
        <v>430</v>
      </c>
      <c r="D4" s="43" t="s">
        <v>431</v>
      </c>
      <c r="E4" s="43" t="s">
        <v>432</v>
      </c>
      <c r="F4" s="54" t="s">
        <v>433</v>
      </c>
      <c r="G4" s="43" t="s">
        <v>434</v>
      </c>
      <c r="H4" s="54" t="s">
        <v>435</v>
      </c>
      <c r="I4" s="54" t="s">
        <v>436</v>
      </c>
      <c r="J4" s="43" t="s">
        <v>437</v>
      </c>
    </row>
    <row r="5" ht="18.75" customHeight="1" spans="1:10">
      <c r="A5" s="43">
        <v>1</v>
      </c>
      <c r="B5" s="43">
        <v>2</v>
      </c>
      <c r="C5" s="43">
        <v>3</v>
      </c>
      <c r="D5" s="43">
        <v>4</v>
      </c>
      <c r="E5" s="43">
        <v>5</v>
      </c>
      <c r="F5" s="54">
        <v>6</v>
      </c>
      <c r="G5" s="43">
        <v>7</v>
      </c>
      <c r="H5" s="54">
        <v>8</v>
      </c>
      <c r="I5" s="54">
        <v>9</v>
      </c>
      <c r="J5" s="43">
        <v>10</v>
      </c>
    </row>
    <row r="6" ht="22" customHeight="1" spans="1:10">
      <c r="A6" s="55"/>
      <c r="B6" s="56"/>
      <c r="C6" s="56"/>
      <c r="D6" s="56"/>
      <c r="E6" s="56"/>
      <c r="F6" s="56"/>
      <c r="G6" s="56"/>
      <c r="H6" s="56"/>
      <c r="I6" s="56"/>
      <c r="J6" s="56"/>
    </row>
    <row r="7" ht="22" customHeight="1" spans="1:10">
      <c r="A7" s="57"/>
      <c r="B7" s="58"/>
      <c r="C7" s="58"/>
      <c r="D7" s="58"/>
      <c r="E7" s="58"/>
      <c r="F7" s="58"/>
      <c r="G7" s="58"/>
      <c r="H7" s="58"/>
      <c r="I7" s="58"/>
      <c r="J7" s="58"/>
    </row>
    <row r="8" customHeight="1" spans="1:1">
      <c r="A8" s="33" t="s">
        <v>597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9" sqref="A9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4.25" customHeight="1" spans="8:8">
      <c r="H1" s="35" t="s">
        <v>599</v>
      </c>
    </row>
    <row r="2" ht="34.5" customHeight="1" spans="1:8">
      <c r="A2" s="36" t="str">
        <f>"2025"&amp;"年新增资产配置表"</f>
        <v>2025年新增资产配置表</v>
      </c>
      <c r="B2" s="5"/>
      <c r="C2" s="5"/>
      <c r="D2" s="5"/>
      <c r="E2" s="5"/>
      <c r="F2" s="5"/>
      <c r="G2" s="5"/>
      <c r="H2" s="5"/>
    </row>
    <row r="3" ht="18.75" customHeight="1" spans="1:8">
      <c r="A3" s="37" t="str">
        <f>"单位名称："&amp;"耿马傣族佤族自治县勐简乡"</f>
        <v>单位名称：耿马傣族佤族自治县勐简乡</v>
      </c>
      <c r="B3" s="7"/>
      <c r="C3" s="38"/>
      <c r="H3" s="39" t="s">
        <v>255</v>
      </c>
    </row>
    <row r="4" ht="18.75" customHeight="1" spans="1:8">
      <c r="A4" s="10" t="s">
        <v>266</v>
      </c>
      <c r="B4" s="10" t="s">
        <v>600</v>
      </c>
      <c r="C4" s="10" t="s">
        <v>601</v>
      </c>
      <c r="D4" s="10" t="s">
        <v>602</v>
      </c>
      <c r="E4" s="10" t="s">
        <v>603</v>
      </c>
      <c r="F4" s="40" t="s">
        <v>604</v>
      </c>
      <c r="G4" s="41"/>
      <c r="H4" s="42"/>
    </row>
    <row r="5" ht="18.75" customHeight="1" spans="1:8">
      <c r="A5" s="17"/>
      <c r="B5" s="17"/>
      <c r="C5" s="17"/>
      <c r="D5" s="17"/>
      <c r="E5" s="17"/>
      <c r="F5" s="43" t="s">
        <v>581</v>
      </c>
      <c r="G5" s="43" t="s">
        <v>605</v>
      </c>
      <c r="H5" s="43" t="s">
        <v>606</v>
      </c>
    </row>
    <row r="6" ht="18.75" customHeight="1" spans="1:8">
      <c r="A6" s="44">
        <v>1</v>
      </c>
      <c r="B6" s="44">
        <v>2</v>
      </c>
      <c r="C6" s="44">
        <v>3</v>
      </c>
      <c r="D6" s="44">
        <v>4</v>
      </c>
      <c r="E6" s="44">
        <v>5</v>
      </c>
      <c r="F6" s="44">
        <v>6</v>
      </c>
      <c r="G6" s="45">
        <v>7</v>
      </c>
      <c r="H6" s="44">
        <v>8</v>
      </c>
    </row>
    <row r="7" ht="18.75" customHeight="1" spans="1:8">
      <c r="A7" s="46"/>
      <c r="B7" s="46"/>
      <c r="C7" s="46"/>
      <c r="D7" s="46"/>
      <c r="E7" s="46"/>
      <c r="F7" s="47"/>
      <c r="G7" s="23"/>
      <c r="H7" s="23"/>
    </row>
    <row r="8" ht="18.75" customHeight="1" spans="1:8">
      <c r="A8" s="48" t="s">
        <v>55</v>
      </c>
      <c r="B8" s="49"/>
      <c r="C8" s="49"/>
      <c r="D8" s="49"/>
      <c r="E8" s="49"/>
      <c r="F8" s="47"/>
      <c r="G8" s="23"/>
      <c r="H8" s="23"/>
    </row>
    <row r="9" customHeight="1" spans="1:1">
      <c r="A9" s="33" t="s">
        <v>607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1"/>
  <sheetViews>
    <sheetView showZeros="0" workbookViewId="0">
      <selection activeCell="C23" sqref="C23"/>
    </sheetView>
  </sheetViews>
  <sheetFormatPr defaultColWidth="9.14285714285714" defaultRowHeight="14.25" customHeight="1"/>
  <cols>
    <col min="1" max="1" width="13.4190476190476" customWidth="1"/>
    <col min="2" max="2" width="41.0095238095238" customWidth="1"/>
    <col min="3" max="3" width="23.847619047619" customWidth="1"/>
    <col min="4" max="4" width="11.1428571428571" customWidth="1"/>
    <col min="5" max="5" width="33.4380952380952" customWidth="1"/>
    <col min="6" max="6" width="9.84761904761905" customWidth="1"/>
    <col min="7" max="7" width="17.7142857142857" customWidth="1"/>
    <col min="8" max="11" width="23.0095238095238" customWidth="1"/>
  </cols>
  <sheetData>
    <row r="1" ht="19.5" customHeight="1" spans="4:11">
      <c r="D1" s="1"/>
      <c r="E1" s="1"/>
      <c r="F1" s="1"/>
      <c r="G1" s="1"/>
      <c r="H1" s="2"/>
      <c r="I1" s="2"/>
      <c r="J1" s="2"/>
      <c r="K1" s="34" t="s">
        <v>608</v>
      </c>
    </row>
    <row r="2" ht="42.75" customHeight="1" spans="1:11">
      <c r="A2" s="4" t="str">
        <f>"2025"&amp;"年转移支付补助项目支出预算表"</f>
        <v>2025年转移支付补助项目支出预算表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8.75" customHeight="1" spans="1:11">
      <c r="A3" s="6" t="str">
        <f>"单位名称："&amp;"耿马傣族佤族自治县勐简乡"</f>
        <v>单位名称：耿马傣族佤族自治县勐简乡</v>
      </c>
      <c r="B3" s="7"/>
      <c r="C3" s="7"/>
      <c r="D3" s="7"/>
      <c r="E3" s="7"/>
      <c r="F3" s="7"/>
      <c r="G3" s="7"/>
      <c r="H3" s="8"/>
      <c r="I3" s="8"/>
      <c r="J3" s="8"/>
      <c r="K3" s="3" t="s">
        <v>255</v>
      </c>
    </row>
    <row r="4" ht="18.75" customHeight="1" spans="1:11">
      <c r="A4" s="9" t="s">
        <v>402</v>
      </c>
      <c r="B4" s="9" t="s">
        <v>268</v>
      </c>
      <c r="C4" s="9" t="s">
        <v>403</v>
      </c>
      <c r="D4" s="10" t="s">
        <v>269</v>
      </c>
      <c r="E4" s="10" t="s">
        <v>270</v>
      </c>
      <c r="F4" s="10" t="s">
        <v>404</v>
      </c>
      <c r="G4" s="10" t="s">
        <v>405</v>
      </c>
      <c r="H4" s="27" t="s">
        <v>55</v>
      </c>
      <c r="I4" s="11" t="s">
        <v>609</v>
      </c>
      <c r="J4" s="12"/>
      <c r="K4" s="13"/>
    </row>
    <row r="5" ht="18.75" customHeight="1" spans="1:11">
      <c r="A5" s="14"/>
      <c r="B5" s="14"/>
      <c r="C5" s="14"/>
      <c r="D5" s="15"/>
      <c r="E5" s="15"/>
      <c r="F5" s="15"/>
      <c r="G5" s="15"/>
      <c r="H5" s="28"/>
      <c r="I5" s="10" t="s">
        <v>58</v>
      </c>
      <c r="J5" s="10" t="s">
        <v>59</v>
      </c>
      <c r="K5" s="10" t="s">
        <v>60</v>
      </c>
    </row>
    <row r="6" ht="18.75" customHeight="1" spans="1:11">
      <c r="A6" s="16"/>
      <c r="B6" s="16"/>
      <c r="C6" s="16"/>
      <c r="D6" s="17"/>
      <c r="E6" s="17"/>
      <c r="F6" s="17"/>
      <c r="G6" s="17"/>
      <c r="H6" s="29"/>
      <c r="I6" s="17" t="s">
        <v>57</v>
      </c>
      <c r="J6" s="17"/>
      <c r="K6" s="17"/>
    </row>
    <row r="7" ht="18.75" customHeight="1" spans="1:1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9">
        <v>10</v>
      </c>
      <c r="K7" s="19">
        <v>11</v>
      </c>
    </row>
    <row r="8" ht="18.75" customHeight="1" spans="1:11">
      <c r="A8" s="30"/>
      <c r="B8" s="20"/>
      <c r="C8" s="30"/>
      <c r="D8" s="30"/>
      <c r="E8" s="30"/>
      <c r="F8" s="30"/>
      <c r="G8" s="30"/>
      <c r="H8" s="31"/>
      <c r="I8" s="31"/>
      <c r="J8" s="31"/>
      <c r="K8" s="23"/>
    </row>
    <row r="9" ht="18.75" customHeight="1" spans="1:11">
      <c r="A9" s="20"/>
      <c r="B9" s="20"/>
      <c r="C9" s="20"/>
      <c r="D9" s="20"/>
      <c r="E9" s="20"/>
      <c r="F9" s="20"/>
      <c r="G9" s="20"/>
      <c r="H9" s="23"/>
      <c r="I9" s="23"/>
      <c r="J9" s="23"/>
      <c r="K9" s="23"/>
    </row>
    <row r="10" ht="18.75" customHeight="1" spans="1:11">
      <c r="A10" s="32" t="s">
        <v>55</v>
      </c>
      <c r="B10" s="32"/>
      <c r="C10" s="32"/>
      <c r="D10" s="32"/>
      <c r="E10" s="32"/>
      <c r="F10" s="32"/>
      <c r="G10" s="32"/>
      <c r="H10" s="31"/>
      <c r="I10" s="31"/>
      <c r="J10" s="31"/>
      <c r="K10" s="23"/>
    </row>
    <row r="11" customHeight="1" spans="1:1">
      <c r="A11" s="33" t="s">
        <v>610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7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16.3047619047619" customWidth="1"/>
    <col min="5" max="7" width="23.847619047619" customWidth="1"/>
  </cols>
  <sheetData>
    <row r="1" ht="18.75" customHeight="1" spans="4:7">
      <c r="D1" s="1"/>
      <c r="E1" s="2"/>
      <c r="F1" s="2"/>
      <c r="G1" s="3" t="s">
        <v>611</v>
      </c>
    </row>
    <row r="2" ht="36.75" customHeight="1" spans="1:7">
      <c r="A2" s="4" t="str">
        <f>"2025"&amp;"年部门项目中期规划预算表"</f>
        <v>2025年部门项目中期规划预算表</v>
      </c>
      <c r="B2" s="5"/>
      <c r="C2" s="5"/>
      <c r="D2" s="5"/>
      <c r="E2" s="5"/>
      <c r="F2" s="5"/>
      <c r="G2" s="5"/>
    </row>
    <row r="3" ht="18.75" customHeight="1" spans="1:7">
      <c r="A3" s="6" t="str">
        <f>"单位名称："&amp;"耿马傣族佤族自治县勐简乡"</f>
        <v>单位名称：耿马傣族佤族自治县勐简乡</v>
      </c>
      <c r="B3" s="7"/>
      <c r="C3" s="7"/>
      <c r="D3" s="7"/>
      <c r="E3" s="8"/>
      <c r="F3" s="8"/>
      <c r="G3" s="3" t="s">
        <v>255</v>
      </c>
    </row>
    <row r="4" ht="18.75" customHeight="1" spans="1:7">
      <c r="A4" s="9" t="s">
        <v>403</v>
      </c>
      <c r="B4" s="9" t="s">
        <v>402</v>
      </c>
      <c r="C4" s="9" t="s">
        <v>268</v>
      </c>
      <c r="D4" s="10" t="s">
        <v>612</v>
      </c>
      <c r="E4" s="11" t="s">
        <v>58</v>
      </c>
      <c r="F4" s="12"/>
      <c r="G4" s="13"/>
    </row>
    <row r="5" ht="18.75" customHeight="1" spans="1:7">
      <c r="A5" s="14"/>
      <c r="B5" s="14"/>
      <c r="C5" s="14"/>
      <c r="D5" s="15"/>
      <c r="E5" s="9" t="str">
        <f>"2025"&amp;"年"</f>
        <v>2025年</v>
      </c>
      <c r="F5" s="9" t="str">
        <f>"2025"+1&amp;"年"</f>
        <v>2026年</v>
      </c>
      <c r="G5" s="9" t="str">
        <f>"2025"+2&amp;"年"</f>
        <v>2027年</v>
      </c>
    </row>
    <row r="6" ht="18.75" customHeight="1" spans="1:7">
      <c r="A6" s="16"/>
      <c r="B6" s="16"/>
      <c r="C6" s="16"/>
      <c r="D6" s="17"/>
      <c r="E6" s="16" t="s">
        <v>57</v>
      </c>
      <c r="F6" s="16"/>
      <c r="G6" s="16"/>
    </row>
    <row r="7" ht="18.75" customHeight="1" spans="1:7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</row>
    <row r="8" ht="18.75" customHeight="1" spans="1:7">
      <c r="A8" s="20" t="s">
        <v>283</v>
      </c>
      <c r="B8" s="21"/>
      <c r="C8" s="21"/>
      <c r="D8" s="22"/>
      <c r="E8" s="23">
        <v>718700</v>
      </c>
      <c r="F8" s="23"/>
      <c r="G8" s="23"/>
    </row>
    <row r="9" ht="18.75" customHeight="1" spans="1:7">
      <c r="A9" s="24" t="s">
        <v>70</v>
      </c>
      <c r="B9" s="20"/>
      <c r="C9" s="20"/>
      <c r="D9" s="22"/>
      <c r="E9" s="23">
        <v>718700</v>
      </c>
      <c r="F9" s="23"/>
      <c r="G9" s="23"/>
    </row>
    <row r="10" ht="18.75" customHeight="1" spans="1:7">
      <c r="A10" s="25"/>
      <c r="B10" s="20" t="s">
        <v>613</v>
      </c>
      <c r="C10" s="20" t="s">
        <v>415</v>
      </c>
      <c r="D10" s="22" t="s">
        <v>614</v>
      </c>
      <c r="E10" s="23">
        <v>580000</v>
      </c>
      <c r="F10" s="23"/>
      <c r="G10" s="23"/>
    </row>
    <row r="11" ht="18.75" customHeight="1" spans="1:7">
      <c r="A11" s="25"/>
      <c r="B11" s="20" t="s">
        <v>613</v>
      </c>
      <c r="C11" s="20" t="s">
        <v>425</v>
      </c>
      <c r="D11" s="22" t="s">
        <v>614</v>
      </c>
      <c r="E11" s="23">
        <v>30000</v>
      </c>
      <c r="F11" s="23"/>
      <c r="G11" s="23"/>
    </row>
    <row r="12" ht="18.75" customHeight="1" spans="1:7">
      <c r="A12" s="25"/>
      <c r="B12" s="20" t="s">
        <v>613</v>
      </c>
      <c r="C12" s="20" t="s">
        <v>408</v>
      </c>
      <c r="D12" s="22" t="s">
        <v>614</v>
      </c>
      <c r="E12" s="23">
        <v>30000</v>
      </c>
      <c r="F12" s="23"/>
      <c r="G12" s="23"/>
    </row>
    <row r="13" ht="18.75" customHeight="1" spans="1:7">
      <c r="A13" s="25"/>
      <c r="B13" s="20" t="s">
        <v>613</v>
      </c>
      <c r="C13" s="20" t="s">
        <v>413</v>
      </c>
      <c r="D13" s="22" t="s">
        <v>614</v>
      </c>
      <c r="E13" s="23">
        <v>10000</v>
      </c>
      <c r="F13" s="23"/>
      <c r="G13" s="23"/>
    </row>
    <row r="14" ht="18.75" customHeight="1" spans="1:7">
      <c r="A14" s="25"/>
      <c r="B14" s="20" t="s">
        <v>613</v>
      </c>
      <c r="C14" s="20" t="s">
        <v>419</v>
      </c>
      <c r="D14" s="22" t="s">
        <v>614</v>
      </c>
      <c r="E14" s="23">
        <v>20000</v>
      </c>
      <c r="F14" s="23"/>
      <c r="G14" s="23"/>
    </row>
    <row r="15" ht="18.75" customHeight="1" spans="1:7">
      <c r="A15" s="25"/>
      <c r="B15" s="20" t="s">
        <v>613</v>
      </c>
      <c r="C15" s="20" t="s">
        <v>423</v>
      </c>
      <c r="D15" s="22" t="s">
        <v>614</v>
      </c>
      <c r="E15" s="23">
        <v>30000</v>
      </c>
      <c r="F15" s="23"/>
      <c r="G15" s="23"/>
    </row>
    <row r="16" ht="18.75" customHeight="1" spans="1:7">
      <c r="A16" s="25"/>
      <c r="B16" s="20" t="s">
        <v>613</v>
      </c>
      <c r="C16" s="20" t="s">
        <v>411</v>
      </c>
      <c r="D16" s="22" t="s">
        <v>614</v>
      </c>
      <c r="E16" s="23">
        <v>18700</v>
      </c>
      <c r="F16" s="23"/>
      <c r="G16" s="23"/>
    </row>
    <row r="17" ht="18.75" customHeight="1" spans="1:7">
      <c r="A17" s="22" t="s">
        <v>55</v>
      </c>
      <c r="B17" s="26"/>
      <c r="C17" s="26"/>
      <c r="D17" s="26"/>
      <c r="E17" s="23">
        <v>718700</v>
      </c>
      <c r="F17" s="23"/>
      <c r="G17" s="23"/>
    </row>
  </sheetData>
  <mergeCells count="11">
    <mergeCell ref="A2:G2"/>
    <mergeCell ref="A3:D3"/>
    <mergeCell ref="E4:G4"/>
    <mergeCell ref="A17:D17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9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9.5" customHeight="1" spans="10:19">
      <c r="J1" s="190"/>
      <c r="O1" s="70"/>
      <c r="P1" s="70"/>
      <c r="Q1" s="70"/>
      <c r="R1" s="70"/>
      <c r="S1" s="34" t="s">
        <v>52</v>
      </c>
    </row>
    <row r="2" ht="57.75" customHeight="1" spans="1:19">
      <c r="A2" s="140" t="str">
        <f>"2025"&amp;"年部门收入预算表"</f>
        <v>2025年部门收入预算表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213"/>
      <c r="P2" s="213"/>
      <c r="Q2" s="213"/>
      <c r="R2" s="213"/>
      <c r="S2" s="213"/>
    </row>
    <row r="3" ht="18.75" customHeight="1" spans="1:19">
      <c r="A3" s="37" t="str">
        <f>"单位名称："&amp;"耿马傣族佤族自治县勐简乡"</f>
        <v>单位名称：耿马傣族佤族自治县勐简乡</v>
      </c>
      <c r="B3" s="198"/>
      <c r="C3" s="198"/>
      <c r="D3" s="198"/>
      <c r="E3" s="198"/>
      <c r="F3" s="198"/>
      <c r="G3" s="198"/>
      <c r="H3" s="198"/>
      <c r="I3" s="198"/>
      <c r="J3" s="214"/>
      <c r="K3" s="198"/>
      <c r="L3" s="198"/>
      <c r="M3" s="198"/>
      <c r="N3" s="198"/>
      <c r="O3" s="214"/>
      <c r="P3" s="214"/>
      <c r="Q3" s="214"/>
      <c r="R3" s="214"/>
      <c r="S3" s="34" t="s">
        <v>1</v>
      </c>
    </row>
    <row r="4" ht="18.75" customHeight="1" spans="1:19">
      <c r="A4" s="199" t="s">
        <v>53</v>
      </c>
      <c r="B4" s="200" t="s">
        <v>54</v>
      </c>
      <c r="C4" s="200" t="s">
        <v>55</v>
      </c>
      <c r="D4" s="201" t="s">
        <v>56</v>
      </c>
      <c r="E4" s="202"/>
      <c r="F4" s="202"/>
      <c r="G4" s="202"/>
      <c r="H4" s="202"/>
      <c r="I4" s="202"/>
      <c r="J4" s="215"/>
      <c r="K4" s="202"/>
      <c r="L4" s="202"/>
      <c r="M4" s="202"/>
      <c r="N4" s="216"/>
      <c r="O4" s="201" t="s">
        <v>45</v>
      </c>
      <c r="P4" s="201"/>
      <c r="Q4" s="201"/>
      <c r="R4" s="201"/>
      <c r="S4" s="219"/>
    </row>
    <row r="5" ht="18.75" customHeight="1" spans="1:19">
      <c r="A5" s="203"/>
      <c r="B5" s="204"/>
      <c r="C5" s="204"/>
      <c r="D5" s="205" t="s">
        <v>57</v>
      </c>
      <c r="E5" s="205" t="s">
        <v>58</v>
      </c>
      <c r="F5" s="205" t="s">
        <v>59</v>
      </c>
      <c r="G5" s="205" t="s">
        <v>60</v>
      </c>
      <c r="H5" s="205" t="s">
        <v>61</v>
      </c>
      <c r="I5" s="217" t="s">
        <v>62</v>
      </c>
      <c r="J5" s="217"/>
      <c r="K5" s="217"/>
      <c r="L5" s="217"/>
      <c r="M5" s="217"/>
      <c r="N5" s="208"/>
      <c r="O5" s="205" t="s">
        <v>57</v>
      </c>
      <c r="P5" s="205" t="s">
        <v>58</v>
      </c>
      <c r="Q5" s="205" t="s">
        <v>59</v>
      </c>
      <c r="R5" s="205" t="s">
        <v>60</v>
      </c>
      <c r="S5" s="205" t="s">
        <v>63</v>
      </c>
    </row>
    <row r="6" ht="18.75" customHeight="1" spans="1:19">
      <c r="A6" s="206"/>
      <c r="B6" s="207"/>
      <c r="C6" s="207"/>
      <c r="D6" s="208"/>
      <c r="E6" s="208"/>
      <c r="F6" s="208"/>
      <c r="G6" s="208"/>
      <c r="H6" s="208"/>
      <c r="I6" s="207" t="s">
        <v>57</v>
      </c>
      <c r="J6" s="207" t="s">
        <v>64</v>
      </c>
      <c r="K6" s="207" t="s">
        <v>65</v>
      </c>
      <c r="L6" s="207" t="s">
        <v>66</v>
      </c>
      <c r="M6" s="207" t="s">
        <v>67</v>
      </c>
      <c r="N6" s="207" t="s">
        <v>68</v>
      </c>
      <c r="O6" s="218"/>
      <c r="P6" s="218"/>
      <c r="Q6" s="218"/>
      <c r="R6" s="218"/>
      <c r="S6" s="208"/>
    </row>
    <row r="7" ht="18.75" customHeight="1" spans="1:19">
      <c r="A7" s="177">
        <v>1</v>
      </c>
      <c r="B7" s="177">
        <v>2</v>
      </c>
      <c r="C7" s="177">
        <v>3</v>
      </c>
      <c r="D7" s="177">
        <v>4</v>
      </c>
      <c r="E7" s="177">
        <v>5</v>
      </c>
      <c r="F7" s="177">
        <v>6</v>
      </c>
      <c r="G7" s="177">
        <v>7</v>
      </c>
      <c r="H7" s="177">
        <v>8</v>
      </c>
      <c r="I7" s="177">
        <v>9</v>
      </c>
      <c r="J7" s="177">
        <v>10</v>
      </c>
      <c r="K7" s="177">
        <v>11</v>
      </c>
      <c r="L7" s="177">
        <v>12</v>
      </c>
      <c r="M7" s="177">
        <v>13</v>
      </c>
      <c r="N7" s="177">
        <v>14</v>
      </c>
      <c r="O7" s="177">
        <v>15</v>
      </c>
      <c r="P7" s="177">
        <v>16</v>
      </c>
      <c r="Q7" s="177">
        <v>17</v>
      </c>
      <c r="R7" s="177">
        <v>18</v>
      </c>
      <c r="S7" s="177">
        <v>19</v>
      </c>
    </row>
    <row r="8" ht="18.75" customHeight="1" spans="1:19">
      <c r="A8" s="209" t="s">
        <v>69</v>
      </c>
      <c r="B8" s="210" t="s">
        <v>70</v>
      </c>
      <c r="C8" s="23">
        <v>12823041.25</v>
      </c>
      <c r="D8" s="23">
        <v>12823041.25</v>
      </c>
      <c r="E8" s="23">
        <v>12773041.25</v>
      </c>
      <c r="F8" s="23"/>
      <c r="G8" s="23"/>
      <c r="H8" s="23"/>
      <c r="I8" s="23">
        <v>50000</v>
      </c>
      <c r="J8" s="23"/>
      <c r="K8" s="23"/>
      <c r="L8" s="23"/>
      <c r="M8" s="23"/>
      <c r="N8" s="23">
        <v>50000</v>
      </c>
      <c r="O8" s="23"/>
      <c r="P8" s="23"/>
      <c r="Q8" s="23"/>
      <c r="R8" s="23"/>
      <c r="S8" s="23"/>
    </row>
    <row r="9" ht="18.75" customHeight="1" spans="1:19">
      <c r="A9" s="211" t="s">
        <v>55</v>
      </c>
      <c r="B9" s="212"/>
      <c r="C9" s="23">
        <v>12823041.25</v>
      </c>
      <c r="D9" s="23">
        <v>12823041.25</v>
      </c>
      <c r="E9" s="23">
        <v>12773041.25</v>
      </c>
      <c r="F9" s="23"/>
      <c r="G9" s="23"/>
      <c r="H9" s="23"/>
      <c r="I9" s="23">
        <v>50000</v>
      </c>
      <c r="J9" s="23"/>
      <c r="K9" s="23"/>
      <c r="L9" s="23"/>
      <c r="M9" s="23"/>
      <c r="N9" s="23">
        <v>50000</v>
      </c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76"/>
  <sheetViews>
    <sheetView showZeros="0" topLeftCell="G1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9.5" customHeight="1" spans="4:15">
      <c r="D1" s="190"/>
      <c r="H1" s="190"/>
      <c r="J1" s="190"/>
      <c r="O1" s="35" t="s">
        <v>71</v>
      </c>
    </row>
    <row r="2" ht="42" customHeight="1" spans="1:15">
      <c r="A2" s="4" t="str">
        <f>"2025"&amp;"年部门支出预算表"</f>
        <v>2025年部门支出预算表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</row>
    <row r="3" ht="18.75" customHeight="1" spans="1:15">
      <c r="A3" s="192" t="str">
        <f>"单位名称："&amp;"耿马傣族佤族自治县勐简乡"</f>
        <v>单位名称：耿马傣族佤族自治县勐简乡</v>
      </c>
      <c r="B3" s="193"/>
      <c r="C3" s="69"/>
      <c r="D3" s="2"/>
      <c r="E3" s="69"/>
      <c r="F3" s="69"/>
      <c r="G3" s="69"/>
      <c r="H3" s="2"/>
      <c r="I3" s="69"/>
      <c r="J3" s="2"/>
      <c r="K3" s="69"/>
      <c r="L3" s="69"/>
      <c r="M3" s="194"/>
      <c r="N3" s="194"/>
      <c r="O3" s="35" t="s">
        <v>1</v>
      </c>
    </row>
    <row r="4" ht="18.75" customHeight="1" spans="1:15">
      <c r="A4" s="9" t="s">
        <v>72</v>
      </c>
      <c r="B4" s="9" t="s">
        <v>73</v>
      </c>
      <c r="C4" s="9" t="s">
        <v>55</v>
      </c>
      <c r="D4" s="11" t="s">
        <v>58</v>
      </c>
      <c r="E4" s="78" t="s">
        <v>74</v>
      </c>
      <c r="F4" s="148" t="s">
        <v>75</v>
      </c>
      <c r="G4" s="9" t="s">
        <v>59</v>
      </c>
      <c r="H4" s="9" t="s">
        <v>60</v>
      </c>
      <c r="I4" s="9" t="s">
        <v>76</v>
      </c>
      <c r="J4" s="11" t="s">
        <v>77</v>
      </c>
      <c r="K4" s="12"/>
      <c r="L4" s="12"/>
      <c r="M4" s="12"/>
      <c r="N4" s="12"/>
      <c r="O4" s="13"/>
    </row>
    <row r="5" ht="29.25" customHeight="1" spans="1:15">
      <c r="A5" s="17"/>
      <c r="B5" s="17"/>
      <c r="C5" s="17"/>
      <c r="D5" s="175" t="s">
        <v>57</v>
      </c>
      <c r="E5" s="97" t="s">
        <v>74</v>
      </c>
      <c r="F5" s="97" t="s">
        <v>75</v>
      </c>
      <c r="G5" s="17"/>
      <c r="H5" s="17"/>
      <c r="I5" s="17"/>
      <c r="J5" s="175" t="s">
        <v>57</v>
      </c>
      <c r="K5" s="43" t="s">
        <v>78</v>
      </c>
      <c r="L5" s="43" t="s">
        <v>79</v>
      </c>
      <c r="M5" s="43" t="s">
        <v>80</v>
      </c>
      <c r="N5" s="43" t="s">
        <v>81</v>
      </c>
      <c r="O5" s="43" t="s">
        <v>82</v>
      </c>
    </row>
    <row r="6" ht="18.75" customHeight="1" spans="1:15">
      <c r="A6" s="126">
        <v>1</v>
      </c>
      <c r="B6" s="126">
        <v>2</v>
      </c>
      <c r="C6" s="177">
        <v>3</v>
      </c>
      <c r="D6" s="177">
        <v>4</v>
      </c>
      <c r="E6" s="177">
        <v>5</v>
      </c>
      <c r="F6" s="177">
        <v>6</v>
      </c>
      <c r="G6" s="177">
        <v>7</v>
      </c>
      <c r="H6" s="177">
        <v>8</v>
      </c>
      <c r="I6" s="177">
        <v>9</v>
      </c>
      <c r="J6" s="177">
        <v>10</v>
      </c>
      <c r="K6" s="177">
        <v>11</v>
      </c>
      <c r="L6" s="177">
        <v>12</v>
      </c>
      <c r="M6" s="177">
        <v>13</v>
      </c>
      <c r="N6" s="177">
        <v>14</v>
      </c>
      <c r="O6" s="177">
        <v>15</v>
      </c>
    </row>
    <row r="7" ht="18.75" customHeight="1" spans="1:15">
      <c r="A7" s="188" t="s">
        <v>83</v>
      </c>
      <c r="B7" s="188" t="s">
        <v>84</v>
      </c>
      <c r="C7" s="23">
        <v>6526450.16</v>
      </c>
      <c r="D7" s="23">
        <v>6476450.16</v>
      </c>
      <c r="E7" s="23">
        <v>6367750.16</v>
      </c>
      <c r="F7" s="23">
        <v>108700</v>
      </c>
      <c r="G7" s="23"/>
      <c r="H7" s="23"/>
      <c r="I7" s="23"/>
      <c r="J7" s="23">
        <v>50000</v>
      </c>
      <c r="K7" s="23"/>
      <c r="L7" s="23"/>
      <c r="M7" s="23"/>
      <c r="N7" s="23"/>
      <c r="O7" s="23">
        <v>50000</v>
      </c>
    </row>
    <row r="8" ht="18.75" customHeight="1" spans="1:15">
      <c r="A8" s="188" t="str">
        <f>" "&amp;"20101"</f>
        <v> 20101</v>
      </c>
      <c r="B8" s="188" t="str">
        <f>"  "&amp;"人大事务"</f>
        <v>  人大事务</v>
      </c>
      <c r="C8" s="23">
        <v>169370</v>
      </c>
      <c r="D8" s="23">
        <v>169370</v>
      </c>
      <c r="E8" s="23">
        <v>149370</v>
      </c>
      <c r="F8" s="23">
        <v>20000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21" t="str">
        <f>"  "&amp;"2010101"</f>
        <v>  2010101</v>
      </c>
      <c r="B9" s="144" t="str">
        <f t="shared" ref="B9:B75" si="0">"    "&amp;"行政运行"</f>
        <v>    行政运行</v>
      </c>
      <c r="C9" s="23">
        <v>149370</v>
      </c>
      <c r="D9" s="23">
        <v>149370</v>
      </c>
      <c r="E9" s="23">
        <v>149370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21" t="str">
        <f>"  "&amp;"2010102"</f>
        <v>  2010102</v>
      </c>
      <c r="B10" s="144" t="str">
        <f t="shared" ref="B10:B23" si="1">"    "&amp;"一般行政管理事务"</f>
        <v>    一般行政管理事务</v>
      </c>
      <c r="C10" s="23">
        <v>20000</v>
      </c>
      <c r="D10" s="23">
        <v>20000</v>
      </c>
      <c r="E10" s="23"/>
      <c r="F10" s="23">
        <v>20000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88" t="str">
        <f>" "&amp;"20103"</f>
        <v> 20103</v>
      </c>
      <c r="B11" s="188" t="str">
        <f>"  "&amp;"政府办公厅（室）及相关机构事务"</f>
        <v>  政府办公厅（室）及相关机构事务</v>
      </c>
      <c r="C11" s="23">
        <v>3943631.16</v>
      </c>
      <c r="D11" s="23">
        <v>3893631.16</v>
      </c>
      <c r="E11" s="23">
        <v>3844931.16</v>
      </c>
      <c r="F11" s="23">
        <v>48700</v>
      </c>
      <c r="G11" s="23"/>
      <c r="H11" s="23"/>
      <c r="I11" s="23"/>
      <c r="J11" s="23">
        <v>50000</v>
      </c>
      <c r="K11" s="23"/>
      <c r="L11" s="23"/>
      <c r="M11" s="23"/>
      <c r="N11" s="23"/>
      <c r="O11" s="23">
        <v>50000</v>
      </c>
    </row>
    <row r="12" ht="18.75" customHeight="1" spans="1:15">
      <c r="A12" s="21" t="str">
        <f>"  "&amp;"2010301"</f>
        <v>  2010301</v>
      </c>
      <c r="B12" s="144" t="str">
        <f t="shared" si="0"/>
        <v>    行政运行</v>
      </c>
      <c r="C12" s="23">
        <v>3894931.16</v>
      </c>
      <c r="D12" s="23">
        <v>3844931.16</v>
      </c>
      <c r="E12" s="23">
        <v>3844931.16</v>
      </c>
      <c r="F12" s="23"/>
      <c r="G12" s="23"/>
      <c r="H12" s="23"/>
      <c r="I12" s="23"/>
      <c r="J12" s="23">
        <v>50000</v>
      </c>
      <c r="K12" s="23"/>
      <c r="L12" s="23"/>
      <c r="M12" s="23"/>
      <c r="N12" s="23"/>
      <c r="O12" s="23">
        <v>50000</v>
      </c>
    </row>
    <row r="13" ht="18.75" customHeight="1" spans="1:15">
      <c r="A13" s="21" t="str">
        <f>"  "&amp;"2010302"</f>
        <v>  2010302</v>
      </c>
      <c r="B13" s="144" t="str">
        <f t="shared" si="1"/>
        <v>    一般行政管理事务</v>
      </c>
      <c r="C13" s="23">
        <v>30000</v>
      </c>
      <c r="D13" s="23">
        <v>30000</v>
      </c>
      <c r="E13" s="23"/>
      <c r="F13" s="23">
        <v>30000</v>
      </c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21" t="str">
        <f>"  "&amp;"2010399"</f>
        <v>  2010399</v>
      </c>
      <c r="B14" s="144" t="str">
        <f>"    "&amp;"其他政府办公厅（室）及相关机构事务支出"</f>
        <v>    其他政府办公厅（室）及相关机构事务支出</v>
      </c>
      <c r="C14" s="23">
        <v>18700</v>
      </c>
      <c r="D14" s="23">
        <v>18700</v>
      </c>
      <c r="E14" s="23"/>
      <c r="F14" s="23">
        <v>18700</v>
      </c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88" t="str">
        <f>" "&amp;"20105"</f>
        <v> 20105</v>
      </c>
      <c r="B15" s="188" t="str">
        <f>"  "&amp;"统计信息事务"</f>
        <v>  统计信息事务</v>
      </c>
      <c r="C15" s="23">
        <v>10000</v>
      </c>
      <c r="D15" s="23">
        <v>10000</v>
      </c>
      <c r="E15" s="23"/>
      <c r="F15" s="23">
        <v>10000</v>
      </c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21" t="str">
        <f>"  "&amp;"2010508"</f>
        <v>  2010508</v>
      </c>
      <c r="B16" s="144" t="str">
        <f>"    "&amp;"统计抽样调查"</f>
        <v>    统计抽样调查</v>
      </c>
      <c r="C16" s="23">
        <v>10000</v>
      </c>
      <c r="D16" s="23">
        <v>10000</v>
      </c>
      <c r="E16" s="23"/>
      <c r="F16" s="23">
        <v>10000</v>
      </c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88" t="str">
        <f>" "&amp;"20111"</f>
        <v> 20111</v>
      </c>
      <c r="B17" s="188" t="str">
        <f>"  "&amp;"纪检监察事务"</f>
        <v>  纪检监察事务</v>
      </c>
      <c r="C17" s="23">
        <v>453144.2</v>
      </c>
      <c r="D17" s="23">
        <v>453144.2</v>
      </c>
      <c r="E17" s="23">
        <v>453144.2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21" t="str">
        <f>"  "&amp;"2011101"</f>
        <v>  2011101</v>
      </c>
      <c r="B18" s="144" t="str">
        <f t="shared" si="0"/>
        <v>    行政运行</v>
      </c>
      <c r="C18" s="23">
        <v>453144.2</v>
      </c>
      <c r="D18" s="23">
        <v>453144.2</v>
      </c>
      <c r="E18" s="23">
        <v>453144.2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88" t="str">
        <f>" "&amp;"20129"</f>
        <v> 20129</v>
      </c>
      <c r="B19" s="188" t="str">
        <f>"  "&amp;"群众团体事务"</f>
        <v>  群众团体事务</v>
      </c>
      <c r="C19" s="23">
        <v>5400</v>
      </c>
      <c r="D19" s="23">
        <v>5400</v>
      </c>
      <c r="E19" s="23">
        <v>5400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21" t="str">
        <f>"  "&amp;"2012901"</f>
        <v>  2012901</v>
      </c>
      <c r="B20" s="144" t="str">
        <f t="shared" si="0"/>
        <v>    行政运行</v>
      </c>
      <c r="C20" s="23">
        <v>5400</v>
      </c>
      <c r="D20" s="23">
        <v>5400</v>
      </c>
      <c r="E20" s="23">
        <v>5400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88" t="str">
        <f>" "&amp;"20131"</f>
        <v> 20131</v>
      </c>
      <c r="B21" s="188" t="str">
        <f>"  "&amp;"党委办公厅（室）及相关机构事务"</f>
        <v>  党委办公厅（室）及相关机构事务</v>
      </c>
      <c r="C21" s="23">
        <v>731530.62</v>
      </c>
      <c r="D21" s="23">
        <v>731530.62</v>
      </c>
      <c r="E21" s="23">
        <v>701530.62</v>
      </c>
      <c r="F21" s="23">
        <v>30000</v>
      </c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21" t="str">
        <f>"  "&amp;"2013101"</f>
        <v>  2013101</v>
      </c>
      <c r="B22" s="144" t="str">
        <f t="shared" si="0"/>
        <v>    行政运行</v>
      </c>
      <c r="C22" s="23">
        <v>701530.62</v>
      </c>
      <c r="D22" s="23">
        <v>701530.62</v>
      </c>
      <c r="E22" s="23">
        <v>701530.62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21" t="str">
        <f>"  "&amp;"2013102"</f>
        <v>  2013102</v>
      </c>
      <c r="B23" s="144" t="str">
        <f t="shared" si="1"/>
        <v>    一般行政管理事务</v>
      </c>
      <c r="C23" s="23">
        <v>30000</v>
      </c>
      <c r="D23" s="23">
        <v>30000</v>
      </c>
      <c r="E23" s="23"/>
      <c r="F23" s="23">
        <v>30000</v>
      </c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88" t="str">
        <f>" "&amp;"20136"</f>
        <v> 20136</v>
      </c>
      <c r="B24" s="188" t="str">
        <f>"  "&amp;"其他共产党事务支出"</f>
        <v>  其他共产党事务支出</v>
      </c>
      <c r="C24" s="23">
        <v>933307.82</v>
      </c>
      <c r="D24" s="23">
        <v>933307.82</v>
      </c>
      <c r="E24" s="23">
        <v>933307.82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21" t="str">
        <f>"  "&amp;"2013650"</f>
        <v>  2013650</v>
      </c>
      <c r="B25" s="144" t="str">
        <f t="shared" ref="B25:B69" si="2">"    "&amp;"事业运行"</f>
        <v>    事业运行</v>
      </c>
      <c r="C25" s="23">
        <v>933307.82</v>
      </c>
      <c r="D25" s="23">
        <v>933307.82</v>
      </c>
      <c r="E25" s="23">
        <v>933307.82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88" t="str">
        <f>" "&amp;"20138"</f>
        <v> 20138</v>
      </c>
      <c r="B26" s="188" t="str">
        <f>"  "&amp;"市场监督管理事务"</f>
        <v>  市场监督管理事务</v>
      </c>
      <c r="C26" s="23">
        <v>6000</v>
      </c>
      <c r="D26" s="23">
        <v>6000</v>
      </c>
      <c r="E26" s="23">
        <v>6000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21" t="str">
        <f>"  "&amp;"2013899"</f>
        <v>  2013899</v>
      </c>
      <c r="B27" s="144" t="str">
        <f>"    "&amp;"其他市场监督管理事务"</f>
        <v>    其他市场监督管理事务</v>
      </c>
      <c r="C27" s="23">
        <v>6000</v>
      </c>
      <c r="D27" s="23">
        <v>6000</v>
      </c>
      <c r="E27" s="23">
        <v>6000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88" t="str">
        <f>" "&amp;"20139"</f>
        <v> 20139</v>
      </c>
      <c r="B28" s="188" t="str">
        <f>"  "&amp;"社会工作事务"</f>
        <v>  社会工作事务</v>
      </c>
      <c r="C28" s="23">
        <v>274066.36</v>
      </c>
      <c r="D28" s="23">
        <v>274066.36</v>
      </c>
      <c r="E28" s="23">
        <v>274066.36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21" t="str">
        <f>"  "&amp;"2013901"</f>
        <v>  2013901</v>
      </c>
      <c r="B29" s="144" t="str">
        <f t="shared" si="0"/>
        <v>    行政运行</v>
      </c>
      <c r="C29" s="23">
        <v>274066.36</v>
      </c>
      <c r="D29" s="23">
        <v>274066.36</v>
      </c>
      <c r="E29" s="23">
        <v>274066.36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88" t="s">
        <v>85</v>
      </c>
      <c r="B30" s="188" t="s">
        <v>86</v>
      </c>
      <c r="C30" s="23">
        <v>9600</v>
      </c>
      <c r="D30" s="23">
        <v>9600</v>
      </c>
      <c r="E30" s="23">
        <v>9600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188" t="str">
        <f>" "&amp;"20402"</f>
        <v> 20402</v>
      </c>
      <c r="B31" s="188" t="str">
        <f>"  "&amp;"公安"</f>
        <v>  公安</v>
      </c>
      <c r="C31" s="23">
        <v>9600</v>
      </c>
      <c r="D31" s="23">
        <v>9600</v>
      </c>
      <c r="E31" s="23">
        <v>9600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21" t="str">
        <f>"  "&amp;"2040299"</f>
        <v>  2040299</v>
      </c>
      <c r="B32" s="144" t="str">
        <f>"    "&amp;"其他公安支出"</f>
        <v>    其他公安支出</v>
      </c>
      <c r="C32" s="23">
        <v>9600</v>
      </c>
      <c r="D32" s="23">
        <v>9600</v>
      </c>
      <c r="E32" s="23">
        <v>9600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ht="18.75" customHeight="1" spans="1:15">
      <c r="A33" s="188" t="s">
        <v>87</v>
      </c>
      <c r="B33" s="188" t="s">
        <v>88</v>
      </c>
      <c r="C33" s="23">
        <v>30000</v>
      </c>
      <c r="D33" s="23">
        <v>30000</v>
      </c>
      <c r="E33" s="23">
        <v>30000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ht="18.75" customHeight="1" spans="1:15">
      <c r="A34" s="188" t="str">
        <f>" "&amp;"20701"</f>
        <v> 20701</v>
      </c>
      <c r="B34" s="188" t="str">
        <f>"  "&amp;"文化和旅游"</f>
        <v>  文化和旅游</v>
      </c>
      <c r="C34" s="23">
        <v>30000</v>
      </c>
      <c r="D34" s="23">
        <v>30000</v>
      </c>
      <c r="E34" s="23">
        <v>30000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ht="18.75" customHeight="1" spans="1:15">
      <c r="A35" s="21" t="str">
        <f>"  "&amp;"2070199"</f>
        <v>  2070199</v>
      </c>
      <c r="B35" s="144" t="str">
        <f>"    "&amp;"其他文化和旅游支出"</f>
        <v>    其他文化和旅游支出</v>
      </c>
      <c r="C35" s="23">
        <v>30000</v>
      </c>
      <c r="D35" s="23">
        <v>30000</v>
      </c>
      <c r="E35" s="23">
        <v>30000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ht="18.75" customHeight="1" spans="1:15">
      <c r="A36" s="188" t="s">
        <v>89</v>
      </c>
      <c r="B36" s="188" t="s">
        <v>90</v>
      </c>
      <c r="C36" s="23">
        <v>1451550.24</v>
      </c>
      <c r="D36" s="23">
        <v>1451550.24</v>
      </c>
      <c r="E36" s="23">
        <v>1451550.24</v>
      </c>
      <c r="F36" s="23"/>
      <c r="G36" s="23"/>
      <c r="H36" s="23"/>
      <c r="I36" s="23"/>
      <c r="J36" s="23"/>
      <c r="K36" s="23"/>
      <c r="L36" s="23"/>
      <c r="M36" s="23"/>
      <c r="N36" s="23"/>
      <c r="O36" s="23"/>
    </row>
    <row r="37" ht="18.75" customHeight="1" spans="1:15">
      <c r="A37" s="188" t="str">
        <f>" "&amp;"20801"</f>
        <v> 20801</v>
      </c>
      <c r="B37" s="188" t="str">
        <f>"  "&amp;"人力资源和社会保障管理事务"</f>
        <v>  人力资源和社会保障管理事务</v>
      </c>
      <c r="C37" s="23">
        <v>106200</v>
      </c>
      <c r="D37" s="23">
        <v>106200</v>
      </c>
      <c r="E37" s="23">
        <v>106200</v>
      </c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ht="18.75" customHeight="1" spans="1:15">
      <c r="A38" s="21" t="str">
        <f>"  "&amp;"2080199"</f>
        <v>  2080199</v>
      </c>
      <c r="B38" s="144" t="str">
        <f>"    "&amp;"其他人力资源和社会保障管理事务支出"</f>
        <v>    其他人力资源和社会保障管理事务支出</v>
      </c>
      <c r="C38" s="23">
        <v>106200</v>
      </c>
      <c r="D38" s="23">
        <v>106200</v>
      </c>
      <c r="E38" s="23">
        <v>106200</v>
      </c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ht="18.75" customHeight="1" spans="1:15">
      <c r="A39" s="188" t="str">
        <f>" "&amp;"20805"</f>
        <v> 20805</v>
      </c>
      <c r="B39" s="188" t="str">
        <f>"  "&amp;"行政事业单位养老支出"</f>
        <v>  行政事业单位养老支出</v>
      </c>
      <c r="C39" s="23">
        <v>1262029.44</v>
      </c>
      <c r="D39" s="23">
        <v>1262029.44</v>
      </c>
      <c r="E39" s="23">
        <v>1262029.44</v>
      </c>
      <c r="F39" s="23"/>
      <c r="G39" s="23"/>
      <c r="H39" s="23"/>
      <c r="I39" s="23"/>
      <c r="J39" s="23"/>
      <c r="K39" s="23"/>
      <c r="L39" s="23"/>
      <c r="M39" s="23"/>
      <c r="N39" s="23"/>
      <c r="O39" s="23"/>
    </row>
    <row r="40" ht="18.75" customHeight="1" spans="1:15">
      <c r="A40" s="21" t="str">
        <f>"  "&amp;"2080501"</f>
        <v>  2080501</v>
      </c>
      <c r="B40" s="144" t="str">
        <f>"    "&amp;"行政单位离退休"</f>
        <v>    行政单位离退休</v>
      </c>
      <c r="C40" s="23">
        <v>409886.4</v>
      </c>
      <c r="D40" s="23">
        <v>409886.4</v>
      </c>
      <c r="E40" s="23">
        <v>409886.4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ht="18.75" customHeight="1" spans="1:15">
      <c r="A41" s="21" t="str">
        <f>"  "&amp;"2080505"</f>
        <v>  2080505</v>
      </c>
      <c r="B41" s="144" t="str">
        <f>"    "&amp;"机关事业单位基本养老保险缴费支出"</f>
        <v>    机关事业单位基本养老保险缴费支出</v>
      </c>
      <c r="C41" s="23">
        <v>852143.04</v>
      </c>
      <c r="D41" s="23">
        <v>852143.04</v>
      </c>
      <c r="E41" s="23">
        <v>852143.04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ht="18.75" customHeight="1" spans="1:15">
      <c r="A42" s="21" t="str">
        <f>"  "&amp;"2080506"</f>
        <v>  2080506</v>
      </c>
      <c r="B42" s="144" t="str">
        <f>"    "&amp;"机关事业单位职业年金缴费支出"</f>
        <v>    机关事业单位职业年金缴费支出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ht="18.75" customHeight="1" spans="1:15">
      <c r="A43" s="188" t="str">
        <f>" "&amp;"20808"</f>
        <v> 20808</v>
      </c>
      <c r="B43" s="188" t="str">
        <f>"  "&amp;"抚恤"</f>
        <v>  抚恤</v>
      </c>
      <c r="C43" s="23">
        <v>62320.8</v>
      </c>
      <c r="D43" s="23">
        <v>62320.8</v>
      </c>
      <c r="E43" s="23">
        <v>62320.8</v>
      </c>
      <c r="F43" s="23"/>
      <c r="G43" s="23"/>
      <c r="H43" s="23"/>
      <c r="I43" s="23"/>
      <c r="J43" s="23"/>
      <c r="K43" s="23"/>
      <c r="L43" s="23"/>
      <c r="M43" s="23"/>
      <c r="N43" s="23"/>
      <c r="O43" s="23"/>
    </row>
    <row r="44" ht="18.75" customHeight="1" spans="1:15">
      <c r="A44" s="21" t="str">
        <f>"  "&amp;"2080801"</f>
        <v>  2080801</v>
      </c>
      <c r="B44" s="144" t="str">
        <f>"    "&amp;"死亡抚恤"</f>
        <v>    死亡抚恤</v>
      </c>
      <c r="C44" s="23">
        <v>62320.8</v>
      </c>
      <c r="D44" s="23">
        <v>62320.8</v>
      </c>
      <c r="E44" s="23">
        <v>62320.8</v>
      </c>
      <c r="F44" s="23"/>
      <c r="G44" s="23"/>
      <c r="H44" s="23"/>
      <c r="I44" s="23"/>
      <c r="J44" s="23"/>
      <c r="K44" s="23"/>
      <c r="L44" s="23"/>
      <c r="M44" s="23"/>
      <c r="N44" s="23"/>
      <c r="O44" s="23"/>
    </row>
    <row r="45" ht="18.75" customHeight="1" spans="1:15">
      <c r="A45" s="188" t="str">
        <f>" "&amp;"20811"</f>
        <v> 20811</v>
      </c>
      <c r="B45" s="188" t="str">
        <f>"  "&amp;"残疾人事业"</f>
        <v>  残疾人事业</v>
      </c>
      <c r="C45" s="23">
        <v>9000</v>
      </c>
      <c r="D45" s="23">
        <v>9000</v>
      </c>
      <c r="E45" s="23">
        <v>9000</v>
      </c>
      <c r="F45" s="23"/>
      <c r="G45" s="23"/>
      <c r="H45" s="23"/>
      <c r="I45" s="23"/>
      <c r="J45" s="23"/>
      <c r="K45" s="23"/>
      <c r="L45" s="23"/>
      <c r="M45" s="23"/>
      <c r="N45" s="23"/>
      <c r="O45" s="23"/>
    </row>
    <row r="46" ht="18.75" customHeight="1" spans="1:15">
      <c r="A46" s="21" t="str">
        <f>"  "&amp;"2081199"</f>
        <v>  2081199</v>
      </c>
      <c r="B46" s="144" t="str">
        <f>"    "&amp;"其他残疾人事业支出"</f>
        <v>    其他残疾人事业支出</v>
      </c>
      <c r="C46" s="23">
        <v>9000</v>
      </c>
      <c r="D46" s="23">
        <v>9000</v>
      </c>
      <c r="E46" s="23">
        <v>9000</v>
      </c>
      <c r="F46" s="23"/>
      <c r="G46" s="23"/>
      <c r="H46" s="23"/>
      <c r="I46" s="23"/>
      <c r="J46" s="23"/>
      <c r="K46" s="23"/>
      <c r="L46" s="23"/>
      <c r="M46" s="23"/>
      <c r="N46" s="23"/>
      <c r="O46" s="23"/>
    </row>
    <row r="47" ht="18.75" customHeight="1" spans="1:15">
      <c r="A47" s="188" t="str">
        <f>" "&amp;"20825"</f>
        <v> 20825</v>
      </c>
      <c r="B47" s="188" t="str">
        <f>"  "&amp;"其他生活救助"</f>
        <v>  其他生活救助</v>
      </c>
      <c r="C47" s="23">
        <v>12000</v>
      </c>
      <c r="D47" s="23">
        <v>12000</v>
      </c>
      <c r="E47" s="23">
        <v>12000</v>
      </c>
      <c r="F47" s="23"/>
      <c r="G47" s="23"/>
      <c r="H47" s="23"/>
      <c r="I47" s="23"/>
      <c r="J47" s="23"/>
      <c r="K47" s="23"/>
      <c r="L47" s="23"/>
      <c r="M47" s="23"/>
      <c r="N47" s="23"/>
      <c r="O47" s="23"/>
    </row>
    <row r="48" ht="18.75" customHeight="1" spans="1:15">
      <c r="A48" s="21" t="str">
        <f>"  "&amp;"2082502"</f>
        <v>  2082502</v>
      </c>
      <c r="B48" s="144" t="str">
        <f>"    "&amp;"其他农村生活救助"</f>
        <v>    其他农村生活救助</v>
      </c>
      <c r="C48" s="23">
        <v>12000</v>
      </c>
      <c r="D48" s="23">
        <v>12000</v>
      </c>
      <c r="E48" s="23">
        <v>12000</v>
      </c>
      <c r="F48" s="23"/>
      <c r="G48" s="23"/>
      <c r="H48" s="23"/>
      <c r="I48" s="23"/>
      <c r="J48" s="23"/>
      <c r="K48" s="23"/>
      <c r="L48" s="23"/>
      <c r="M48" s="23"/>
      <c r="N48" s="23"/>
      <c r="O48" s="23"/>
    </row>
    <row r="49" ht="18.75" customHeight="1" spans="1:15">
      <c r="A49" s="188" t="s">
        <v>91</v>
      </c>
      <c r="B49" s="188" t="s">
        <v>92</v>
      </c>
      <c r="C49" s="23">
        <v>459746.26</v>
      </c>
      <c r="D49" s="23">
        <v>459746.26</v>
      </c>
      <c r="E49" s="23">
        <v>459746.26</v>
      </c>
      <c r="F49" s="23"/>
      <c r="G49" s="23"/>
      <c r="H49" s="23"/>
      <c r="I49" s="23"/>
      <c r="J49" s="23"/>
      <c r="K49" s="23"/>
      <c r="L49" s="23"/>
      <c r="M49" s="23"/>
      <c r="N49" s="23"/>
      <c r="O49" s="23"/>
    </row>
    <row r="50" ht="18.75" customHeight="1" spans="1:15">
      <c r="A50" s="188" t="str">
        <f>" "&amp;"21007"</f>
        <v> 21007</v>
      </c>
      <c r="B50" s="188" t="str">
        <f>"  "&amp;"计划生育事务"</f>
        <v>  计划生育事务</v>
      </c>
      <c r="C50" s="23">
        <v>53400</v>
      </c>
      <c r="D50" s="23">
        <v>53400</v>
      </c>
      <c r="E50" s="23">
        <v>53400</v>
      </c>
      <c r="F50" s="23"/>
      <c r="G50" s="23"/>
      <c r="H50" s="23"/>
      <c r="I50" s="23"/>
      <c r="J50" s="23"/>
      <c r="K50" s="23"/>
      <c r="L50" s="23"/>
      <c r="M50" s="23"/>
      <c r="N50" s="23"/>
      <c r="O50" s="23"/>
    </row>
    <row r="51" ht="18.75" customHeight="1" spans="1:15">
      <c r="A51" s="21" t="str">
        <f>"  "&amp;"2100799"</f>
        <v>  2100799</v>
      </c>
      <c r="B51" s="144" t="str">
        <f>"    "&amp;"其他计划生育事务支出"</f>
        <v>    其他计划生育事务支出</v>
      </c>
      <c r="C51" s="23">
        <v>53400</v>
      </c>
      <c r="D51" s="23">
        <v>53400</v>
      </c>
      <c r="E51" s="23">
        <v>53400</v>
      </c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ht="18.75" customHeight="1" spans="1:15">
      <c r="A52" s="188" t="str">
        <f>" "&amp;"21011"</f>
        <v> 21011</v>
      </c>
      <c r="B52" s="188" t="str">
        <f>"  "&amp;"行政事业单位医疗"</f>
        <v>  行政事业单位医疗</v>
      </c>
      <c r="C52" s="23">
        <v>406346.26</v>
      </c>
      <c r="D52" s="23">
        <v>406346.26</v>
      </c>
      <c r="E52" s="23">
        <v>406346.26</v>
      </c>
      <c r="F52" s="23"/>
      <c r="G52" s="23"/>
      <c r="H52" s="23"/>
      <c r="I52" s="23"/>
      <c r="J52" s="23"/>
      <c r="K52" s="23"/>
      <c r="L52" s="23"/>
      <c r="M52" s="23"/>
      <c r="N52" s="23"/>
      <c r="O52" s="23"/>
    </row>
    <row r="53" ht="18.75" customHeight="1" spans="1:15">
      <c r="A53" s="21" t="str">
        <f>"  "&amp;"2101101"</f>
        <v>  2101101</v>
      </c>
      <c r="B53" s="144" t="str">
        <f>"    "&amp;"行政单位医疗"</f>
        <v>    行政单位医疗</v>
      </c>
      <c r="C53" s="23">
        <v>172516.79</v>
      </c>
      <c r="D53" s="23">
        <v>172516.79</v>
      </c>
      <c r="E53" s="23">
        <v>172516.79</v>
      </c>
      <c r="F53" s="23"/>
      <c r="G53" s="23"/>
      <c r="H53" s="23"/>
      <c r="I53" s="23"/>
      <c r="J53" s="23"/>
      <c r="K53" s="23"/>
      <c r="L53" s="23"/>
      <c r="M53" s="23"/>
      <c r="N53" s="23"/>
      <c r="O53" s="23"/>
    </row>
    <row r="54" ht="18.75" customHeight="1" spans="1:15">
      <c r="A54" s="21" t="str">
        <f>"  "&amp;"2101102"</f>
        <v>  2101102</v>
      </c>
      <c r="B54" s="144" t="str">
        <f>"    "&amp;"事业单位医疗"</f>
        <v>    事业单位医疗</v>
      </c>
      <c r="C54" s="23">
        <v>205621.68</v>
      </c>
      <c r="D54" s="23">
        <v>205621.68</v>
      </c>
      <c r="E54" s="23">
        <v>205621.68</v>
      </c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ht="18.75" customHeight="1" spans="1:15">
      <c r="A55" s="21" t="str">
        <f>"  "&amp;"2101103"</f>
        <v>  2101103</v>
      </c>
      <c r="B55" s="144" t="str">
        <f>"    "&amp;"公务员医疗补助"</f>
        <v>    公务员医疗补助</v>
      </c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</row>
    <row r="56" ht="18.75" customHeight="1" spans="1:15">
      <c r="A56" s="21" t="str">
        <f>"  "&amp;"2101199"</f>
        <v>  2101199</v>
      </c>
      <c r="B56" s="144" t="str">
        <f>"    "&amp;"其他行政事业单位医疗支出"</f>
        <v>    其他行政事业单位医疗支出</v>
      </c>
      <c r="C56" s="23">
        <v>28207.79</v>
      </c>
      <c r="D56" s="23">
        <v>28207.79</v>
      </c>
      <c r="E56" s="23">
        <v>28207.79</v>
      </c>
      <c r="F56" s="23"/>
      <c r="G56" s="23"/>
      <c r="H56" s="23"/>
      <c r="I56" s="23"/>
      <c r="J56" s="23"/>
      <c r="K56" s="23"/>
      <c r="L56" s="23"/>
      <c r="M56" s="23"/>
      <c r="N56" s="23"/>
      <c r="O56" s="23"/>
    </row>
    <row r="57" ht="18.75" customHeight="1" spans="1:15">
      <c r="A57" s="188" t="s">
        <v>93</v>
      </c>
      <c r="B57" s="188" t="s">
        <v>94</v>
      </c>
      <c r="C57" s="23">
        <v>580000</v>
      </c>
      <c r="D57" s="23">
        <v>580000</v>
      </c>
      <c r="E57" s="23"/>
      <c r="F57" s="23">
        <v>580000</v>
      </c>
      <c r="G57" s="23"/>
      <c r="H57" s="23"/>
      <c r="I57" s="23"/>
      <c r="J57" s="23"/>
      <c r="K57" s="23"/>
      <c r="L57" s="23"/>
      <c r="M57" s="23"/>
      <c r="N57" s="23"/>
      <c r="O57" s="23"/>
    </row>
    <row r="58" ht="18.75" customHeight="1" spans="1:15">
      <c r="A58" s="188" t="str">
        <f>" "&amp;"21104"</f>
        <v> 21104</v>
      </c>
      <c r="B58" s="188" t="str">
        <f>"  "&amp;"自然生态保护"</f>
        <v>  自然生态保护</v>
      </c>
      <c r="C58" s="23">
        <v>580000</v>
      </c>
      <c r="D58" s="23">
        <v>580000</v>
      </c>
      <c r="E58" s="23"/>
      <c r="F58" s="23">
        <v>580000</v>
      </c>
      <c r="G58" s="23"/>
      <c r="H58" s="23"/>
      <c r="I58" s="23"/>
      <c r="J58" s="23"/>
      <c r="K58" s="23"/>
      <c r="L58" s="23"/>
      <c r="M58" s="23"/>
      <c r="N58" s="23"/>
      <c r="O58" s="23"/>
    </row>
    <row r="59" ht="18.75" customHeight="1" spans="1:15">
      <c r="A59" s="21" t="str">
        <f>"  "&amp;"2110402"</f>
        <v>  2110402</v>
      </c>
      <c r="B59" s="144" t="str">
        <f>"    "&amp;"农村环境保护"</f>
        <v>    农村环境保护</v>
      </c>
      <c r="C59" s="23">
        <v>580000</v>
      </c>
      <c r="D59" s="23">
        <v>580000</v>
      </c>
      <c r="E59" s="23"/>
      <c r="F59" s="23">
        <v>580000</v>
      </c>
      <c r="G59" s="23"/>
      <c r="H59" s="23"/>
      <c r="I59" s="23"/>
      <c r="J59" s="23"/>
      <c r="K59" s="23"/>
      <c r="L59" s="23"/>
      <c r="M59" s="23"/>
      <c r="N59" s="23"/>
      <c r="O59" s="23"/>
    </row>
    <row r="60" ht="18.75" customHeight="1" spans="1:15">
      <c r="A60" s="188" t="s">
        <v>95</v>
      </c>
      <c r="B60" s="188" t="s">
        <v>96</v>
      </c>
      <c r="C60" s="23">
        <v>705765.34</v>
      </c>
      <c r="D60" s="23">
        <v>705765.34</v>
      </c>
      <c r="E60" s="23">
        <v>675765.34</v>
      </c>
      <c r="F60" s="23">
        <v>30000</v>
      </c>
      <c r="G60" s="23"/>
      <c r="H60" s="23"/>
      <c r="I60" s="23"/>
      <c r="J60" s="23"/>
      <c r="K60" s="23"/>
      <c r="L60" s="23"/>
      <c r="M60" s="23"/>
      <c r="N60" s="23"/>
      <c r="O60" s="23"/>
    </row>
    <row r="61" ht="18.75" customHeight="1" spans="1:15">
      <c r="A61" s="188" t="str">
        <f>" "&amp;"21201"</f>
        <v> 21201</v>
      </c>
      <c r="B61" s="188" t="str">
        <f>"  "&amp;"城乡社区管理事务"</f>
        <v>  城乡社区管理事务</v>
      </c>
      <c r="C61" s="23">
        <v>569565.34</v>
      </c>
      <c r="D61" s="23">
        <v>569565.34</v>
      </c>
      <c r="E61" s="23">
        <v>569565.34</v>
      </c>
      <c r="F61" s="23"/>
      <c r="G61" s="23"/>
      <c r="H61" s="23"/>
      <c r="I61" s="23"/>
      <c r="J61" s="23"/>
      <c r="K61" s="23"/>
      <c r="L61" s="23"/>
      <c r="M61" s="23"/>
      <c r="N61" s="23"/>
      <c r="O61" s="23"/>
    </row>
    <row r="62" ht="18.75" customHeight="1" spans="1:15">
      <c r="A62" s="21" t="str">
        <f>"  "&amp;"2120104"</f>
        <v>  2120104</v>
      </c>
      <c r="B62" s="144" t="str">
        <f>"    "&amp;"城管执法"</f>
        <v>    城管执法</v>
      </c>
      <c r="C62" s="23">
        <v>569565.34</v>
      </c>
      <c r="D62" s="23">
        <v>569565.34</v>
      </c>
      <c r="E62" s="23">
        <v>569565.34</v>
      </c>
      <c r="F62" s="23"/>
      <c r="G62" s="23"/>
      <c r="H62" s="23"/>
      <c r="I62" s="23"/>
      <c r="J62" s="23"/>
      <c r="K62" s="23"/>
      <c r="L62" s="23"/>
      <c r="M62" s="23"/>
      <c r="N62" s="23"/>
      <c r="O62" s="23"/>
    </row>
    <row r="63" ht="18.75" customHeight="1" spans="1:15">
      <c r="A63" s="188" t="str">
        <f>" "&amp;"21202"</f>
        <v> 21202</v>
      </c>
      <c r="B63" s="188" t="str">
        <f>"  "&amp;"城乡社区规划与管理"</f>
        <v>  城乡社区规划与管理</v>
      </c>
      <c r="C63" s="23">
        <v>106200</v>
      </c>
      <c r="D63" s="23">
        <v>106200</v>
      </c>
      <c r="E63" s="23">
        <v>106200</v>
      </c>
      <c r="F63" s="23"/>
      <c r="G63" s="23"/>
      <c r="H63" s="23"/>
      <c r="I63" s="23"/>
      <c r="J63" s="23"/>
      <c r="K63" s="23"/>
      <c r="L63" s="23"/>
      <c r="M63" s="23"/>
      <c r="N63" s="23"/>
      <c r="O63" s="23"/>
    </row>
    <row r="64" ht="18.75" customHeight="1" spans="1:15">
      <c r="A64" s="21" t="str">
        <f>"  "&amp;"2120201"</f>
        <v>  2120201</v>
      </c>
      <c r="B64" s="144" t="str">
        <f>"    "&amp;"城乡社区规划与管理"</f>
        <v>    城乡社区规划与管理</v>
      </c>
      <c r="C64" s="23">
        <v>106200</v>
      </c>
      <c r="D64" s="23">
        <v>106200</v>
      </c>
      <c r="E64" s="23">
        <v>106200</v>
      </c>
      <c r="F64" s="23"/>
      <c r="G64" s="23"/>
      <c r="H64" s="23"/>
      <c r="I64" s="23"/>
      <c r="J64" s="23"/>
      <c r="K64" s="23"/>
      <c r="L64" s="23"/>
      <c r="M64" s="23"/>
      <c r="N64" s="23"/>
      <c r="O64" s="23"/>
    </row>
    <row r="65" ht="18.75" customHeight="1" spans="1:15">
      <c r="A65" s="188" t="str">
        <f>" "&amp;"21299"</f>
        <v> 21299</v>
      </c>
      <c r="B65" s="188" t="str">
        <f>"  "&amp;"其他城乡社区支出"</f>
        <v>  其他城乡社区支出</v>
      </c>
      <c r="C65" s="23">
        <v>30000</v>
      </c>
      <c r="D65" s="23">
        <v>30000</v>
      </c>
      <c r="E65" s="23"/>
      <c r="F65" s="23">
        <v>30000</v>
      </c>
      <c r="G65" s="23"/>
      <c r="H65" s="23"/>
      <c r="I65" s="23"/>
      <c r="J65" s="23"/>
      <c r="K65" s="23"/>
      <c r="L65" s="23"/>
      <c r="M65" s="23"/>
      <c r="N65" s="23"/>
      <c r="O65" s="23"/>
    </row>
    <row r="66" ht="18.75" customHeight="1" spans="1:15">
      <c r="A66" s="21" t="str">
        <f>"  "&amp;"2129999"</f>
        <v>  2129999</v>
      </c>
      <c r="B66" s="144" t="str">
        <f>"    "&amp;"其他城乡社区支出"</f>
        <v>    其他城乡社区支出</v>
      </c>
      <c r="C66" s="23">
        <v>30000</v>
      </c>
      <c r="D66" s="23">
        <v>30000</v>
      </c>
      <c r="E66" s="23"/>
      <c r="F66" s="23">
        <v>30000</v>
      </c>
      <c r="G66" s="23"/>
      <c r="H66" s="23"/>
      <c r="I66" s="23"/>
      <c r="J66" s="23"/>
      <c r="K66" s="23"/>
      <c r="L66" s="23"/>
      <c r="M66" s="23"/>
      <c r="N66" s="23"/>
      <c r="O66" s="23"/>
    </row>
    <row r="67" ht="18.75" customHeight="1" spans="1:15">
      <c r="A67" s="188" t="s">
        <v>97</v>
      </c>
      <c r="B67" s="188" t="s">
        <v>98</v>
      </c>
      <c r="C67" s="23">
        <v>2414821.97</v>
      </c>
      <c r="D67" s="23">
        <v>2414821.97</v>
      </c>
      <c r="E67" s="23">
        <v>2414821.97</v>
      </c>
      <c r="F67" s="23"/>
      <c r="G67" s="23"/>
      <c r="H67" s="23"/>
      <c r="I67" s="23"/>
      <c r="J67" s="23"/>
      <c r="K67" s="23"/>
      <c r="L67" s="23"/>
      <c r="M67" s="23"/>
      <c r="N67" s="23"/>
      <c r="O67" s="23"/>
    </row>
    <row r="68" ht="18.75" customHeight="1" spans="1:15">
      <c r="A68" s="188" t="str">
        <f>" "&amp;"21301"</f>
        <v> 21301</v>
      </c>
      <c r="B68" s="188" t="str">
        <f>"  "&amp;"农业农村"</f>
        <v>  农业农村</v>
      </c>
      <c r="C68" s="23">
        <v>2414821.97</v>
      </c>
      <c r="D68" s="23">
        <v>2414821.97</v>
      </c>
      <c r="E68" s="23">
        <v>2414821.97</v>
      </c>
      <c r="F68" s="23"/>
      <c r="G68" s="23"/>
      <c r="H68" s="23"/>
      <c r="I68" s="23"/>
      <c r="J68" s="23"/>
      <c r="K68" s="23"/>
      <c r="L68" s="23"/>
      <c r="M68" s="23"/>
      <c r="N68" s="23"/>
      <c r="O68" s="23"/>
    </row>
    <row r="69" ht="18.75" customHeight="1" spans="1:15">
      <c r="A69" s="21" t="str">
        <f>"  "&amp;"2130104"</f>
        <v>  2130104</v>
      </c>
      <c r="B69" s="144" t="str">
        <f t="shared" si="2"/>
        <v>    事业运行</v>
      </c>
      <c r="C69" s="23">
        <v>2414821.97</v>
      </c>
      <c r="D69" s="23">
        <v>2414821.97</v>
      </c>
      <c r="E69" s="23">
        <v>2414821.97</v>
      </c>
      <c r="F69" s="23"/>
      <c r="G69" s="23"/>
      <c r="H69" s="23"/>
      <c r="I69" s="23"/>
      <c r="J69" s="23"/>
      <c r="K69" s="23"/>
      <c r="L69" s="23"/>
      <c r="M69" s="23"/>
      <c r="N69" s="23"/>
      <c r="O69" s="23"/>
    </row>
    <row r="70" ht="18.75" customHeight="1" spans="1:15">
      <c r="A70" s="188" t="s">
        <v>99</v>
      </c>
      <c r="B70" s="188" t="s">
        <v>100</v>
      </c>
      <c r="C70" s="23">
        <v>639107.28</v>
      </c>
      <c r="D70" s="23">
        <v>639107.28</v>
      </c>
      <c r="E70" s="23">
        <v>639107.28</v>
      </c>
      <c r="F70" s="23"/>
      <c r="G70" s="23"/>
      <c r="H70" s="23"/>
      <c r="I70" s="23"/>
      <c r="J70" s="23"/>
      <c r="K70" s="23"/>
      <c r="L70" s="23"/>
      <c r="M70" s="23"/>
      <c r="N70" s="23"/>
      <c r="O70" s="23"/>
    </row>
    <row r="71" ht="18.75" customHeight="1" spans="1:15">
      <c r="A71" s="188" t="str">
        <f>" "&amp;"22102"</f>
        <v> 22102</v>
      </c>
      <c r="B71" s="188" t="str">
        <f>"  "&amp;"住房改革支出"</f>
        <v>  住房改革支出</v>
      </c>
      <c r="C71" s="23">
        <v>639107.28</v>
      </c>
      <c r="D71" s="23">
        <v>639107.28</v>
      </c>
      <c r="E71" s="23">
        <v>639107.28</v>
      </c>
      <c r="F71" s="23"/>
      <c r="G71" s="23"/>
      <c r="H71" s="23"/>
      <c r="I71" s="23"/>
      <c r="J71" s="23"/>
      <c r="K71" s="23"/>
      <c r="L71" s="23"/>
      <c r="M71" s="23"/>
      <c r="N71" s="23"/>
      <c r="O71" s="23"/>
    </row>
    <row r="72" ht="18.75" customHeight="1" spans="1:15">
      <c r="A72" s="21" t="str">
        <f>"  "&amp;"2210201"</f>
        <v>  2210201</v>
      </c>
      <c r="B72" s="144" t="str">
        <f>"    "&amp;"住房公积金"</f>
        <v>    住房公积金</v>
      </c>
      <c r="C72" s="23">
        <v>639107.28</v>
      </c>
      <c r="D72" s="23">
        <v>639107.28</v>
      </c>
      <c r="E72" s="23">
        <v>639107.28</v>
      </c>
      <c r="F72" s="23"/>
      <c r="G72" s="23"/>
      <c r="H72" s="23"/>
      <c r="I72" s="23"/>
      <c r="J72" s="23"/>
      <c r="K72" s="23"/>
      <c r="L72" s="23"/>
      <c r="M72" s="23"/>
      <c r="N72" s="23"/>
      <c r="O72" s="23"/>
    </row>
    <row r="73" ht="18.75" customHeight="1" spans="1:15">
      <c r="A73" s="188" t="s">
        <v>101</v>
      </c>
      <c r="B73" s="188" t="s">
        <v>102</v>
      </c>
      <c r="C73" s="23">
        <v>6000</v>
      </c>
      <c r="D73" s="23">
        <v>6000</v>
      </c>
      <c r="E73" s="23">
        <v>6000</v>
      </c>
      <c r="F73" s="23"/>
      <c r="G73" s="23"/>
      <c r="H73" s="23"/>
      <c r="I73" s="23"/>
      <c r="J73" s="23"/>
      <c r="K73" s="23"/>
      <c r="L73" s="23"/>
      <c r="M73" s="23"/>
      <c r="N73" s="23"/>
      <c r="O73" s="23"/>
    </row>
    <row r="74" ht="18.75" customHeight="1" spans="1:15">
      <c r="A74" s="188" t="str">
        <f>" "&amp;"22401"</f>
        <v> 22401</v>
      </c>
      <c r="B74" s="188" t="str">
        <f>"  "&amp;"应急管理事务"</f>
        <v>  应急管理事务</v>
      </c>
      <c r="C74" s="23">
        <v>6000</v>
      </c>
      <c r="D74" s="23">
        <v>6000</v>
      </c>
      <c r="E74" s="23">
        <v>6000</v>
      </c>
      <c r="F74" s="23"/>
      <c r="G74" s="23"/>
      <c r="H74" s="23"/>
      <c r="I74" s="23"/>
      <c r="J74" s="23"/>
      <c r="K74" s="23"/>
      <c r="L74" s="23"/>
      <c r="M74" s="23"/>
      <c r="N74" s="23"/>
      <c r="O74" s="23"/>
    </row>
    <row r="75" ht="18.75" customHeight="1" spans="1:15">
      <c r="A75" s="21" t="str">
        <f>"  "&amp;"2240101"</f>
        <v>  2240101</v>
      </c>
      <c r="B75" s="144" t="str">
        <f t="shared" si="0"/>
        <v>    行政运行</v>
      </c>
      <c r="C75" s="23">
        <v>6000</v>
      </c>
      <c r="D75" s="23">
        <v>6000</v>
      </c>
      <c r="E75" s="23">
        <v>6000</v>
      </c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ht="18.75" customHeight="1" spans="1:15">
      <c r="A76" s="195" t="s">
        <v>103</v>
      </c>
      <c r="B76" s="196" t="s">
        <v>103</v>
      </c>
      <c r="C76" s="23">
        <v>12823041.25</v>
      </c>
      <c r="D76" s="23">
        <v>12773041.25</v>
      </c>
      <c r="E76" s="23">
        <v>12054341.25</v>
      </c>
      <c r="F76" s="23">
        <v>718700</v>
      </c>
      <c r="G76" s="23"/>
      <c r="H76" s="23"/>
      <c r="I76" s="23"/>
      <c r="J76" s="23">
        <v>50000</v>
      </c>
      <c r="K76" s="23"/>
      <c r="L76" s="23"/>
      <c r="M76" s="23"/>
      <c r="N76" s="23"/>
      <c r="O76" s="23">
        <v>50000</v>
      </c>
    </row>
  </sheetData>
  <mergeCells count="11">
    <mergeCell ref="A2:O2"/>
    <mergeCell ref="A3:L3"/>
    <mergeCell ref="D4:F4"/>
    <mergeCell ref="J4:O4"/>
    <mergeCell ref="A76:B76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5"/>
  <sheetViews>
    <sheetView showZeros="0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9.5" customHeight="1" spans="4:4">
      <c r="D1" s="35" t="s">
        <v>104</v>
      </c>
    </row>
    <row r="2" ht="36" customHeight="1" spans="1:4">
      <c r="A2" s="4" t="str">
        <f>"2025"&amp;"年部门财政拨款收支预算总表"</f>
        <v>2025年部门财政拨款收支预算总表</v>
      </c>
      <c r="B2" s="180"/>
      <c r="C2" s="180"/>
      <c r="D2" s="180"/>
    </row>
    <row r="3" ht="18.75" customHeight="1" spans="1:4">
      <c r="A3" s="6" t="str">
        <f>"单位名称："&amp;"耿马傣族佤族自治县勐简乡"</f>
        <v>单位名称：耿马傣族佤族自治县勐简乡</v>
      </c>
      <c r="B3" s="181"/>
      <c r="C3" s="181"/>
      <c r="D3" s="35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7" t="s">
        <v>4</v>
      </c>
      <c r="B5" s="113" t="str">
        <f t="shared" ref="B5:D5" si="0">"2025"&amp;"年预算数"</f>
        <v>2025年预算数</v>
      </c>
      <c r="C5" s="27" t="s">
        <v>105</v>
      </c>
      <c r="D5" s="113" t="str">
        <f t="shared" si="0"/>
        <v>2025年预算数</v>
      </c>
    </row>
    <row r="6" ht="18.75" customHeight="1" spans="1:4">
      <c r="A6" s="29"/>
      <c r="B6" s="17"/>
      <c r="C6" s="29"/>
      <c r="D6" s="17"/>
    </row>
    <row r="7" ht="18.75" customHeight="1" spans="1:4">
      <c r="A7" s="182" t="s">
        <v>106</v>
      </c>
      <c r="B7" s="23">
        <v>12773041.25</v>
      </c>
      <c r="C7" s="183" t="s">
        <v>107</v>
      </c>
      <c r="D7" s="23">
        <v>12773041.25</v>
      </c>
    </row>
    <row r="8" ht="18.75" customHeight="1" spans="1:4">
      <c r="A8" s="184" t="s">
        <v>108</v>
      </c>
      <c r="B8" s="23">
        <v>12773041.25</v>
      </c>
      <c r="C8" s="183" t="s">
        <v>109</v>
      </c>
      <c r="D8" s="23">
        <v>6476450.16</v>
      </c>
    </row>
    <row r="9" ht="18.75" customHeight="1" spans="1:4">
      <c r="A9" s="184" t="s">
        <v>110</v>
      </c>
      <c r="B9" s="23"/>
      <c r="C9" s="183" t="s">
        <v>111</v>
      </c>
      <c r="D9" s="23"/>
    </row>
    <row r="10" ht="18.75" customHeight="1" spans="1:4">
      <c r="A10" s="184" t="s">
        <v>112</v>
      </c>
      <c r="B10" s="23"/>
      <c r="C10" s="183" t="s">
        <v>113</v>
      </c>
      <c r="D10" s="23"/>
    </row>
    <row r="11" ht="18.75" customHeight="1" spans="1:4">
      <c r="A11" s="184" t="s">
        <v>114</v>
      </c>
      <c r="B11" s="23"/>
      <c r="C11" s="183" t="s">
        <v>115</v>
      </c>
      <c r="D11" s="23">
        <v>9600</v>
      </c>
    </row>
    <row r="12" ht="18.75" customHeight="1" spans="1:4">
      <c r="A12" s="184" t="s">
        <v>108</v>
      </c>
      <c r="B12" s="23"/>
      <c r="C12" s="183" t="s">
        <v>116</v>
      </c>
      <c r="D12" s="23"/>
    </row>
    <row r="13" ht="18.75" customHeight="1" spans="1:4">
      <c r="A13" s="184" t="s">
        <v>110</v>
      </c>
      <c r="B13" s="23"/>
      <c r="C13" s="183" t="s">
        <v>117</v>
      </c>
      <c r="D13" s="23"/>
    </row>
    <row r="14" ht="18.75" customHeight="1" spans="1:4">
      <c r="A14" s="184" t="s">
        <v>112</v>
      </c>
      <c r="B14" s="23"/>
      <c r="C14" s="183" t="s">
        <v>118</v>
      </c>
      <c r="D14" s="23">
        <v>30000</v>
      </c>
    </row>
    <row r="15" ht="18.75" customHeight="1" spans="1:4">
      <c r="A15" s="185"/>
      <c r="B15" s="23"/>
      <c r="C15" s="21" t="s">
        <v>119</v>
      </c>
      <c r="D15" s="23">
        <v>1451550.24</v>
      </c>
    </row>
    <row r="16" ht="18.75" customHeight="1" spans="1:4">
      <c r="A16" s="186"/>
      <c r="B16" s="23"/>
      <c r="C16" s="21" t="s">
        <v>120</v>
      </c>
      <c r="D16" s="23">
        <v>459746.26</v>
      </c>
    </row>
    <row r="17" ht="18.75" customHeight="1" spans="1:4">
      <c r="A17" s="187"/>
      <c r="B17" s="23"/>
      <c r="C17" s="21" t="s">
        <v>121</v>
      </c>
      <c r="D17" s="23">
        <v>580000</v>
      </c>
    </row>
    <row r="18" ht="18.75" customHeight="1" spans="1:4">
      <c r="A18" s="187"/>
      <c r="B18" s="23"/>
      <c r="C18" s="21" t="s">
        <v>122</v>
      </c>
      <c r="D18" s="23">
        <v>705765.34</v>
      </c>
    </row>
    <row r="19" ht="18.75" customHeight="1" spans="1:4">
      <c r="A19" s="187"/>
      <c r="B19" s="23"/>
      <c r="C19" s="21" t="s">
        <v>123</v>
      </c>
      <c r="D19" s="23">
        <v>2414821.97</v>
      </c>
    </row>
    <row r="20" ht="18.75" customHeight="1" spans="1:4">
      <c r="A20" s="187"/>
      <c r="B20" s="23"/>
      <c r="C20" s="21" t="s">
        <v>124</v>
      </c>
      <c r="D20" s="23"/>
    </row>
    <row r="21" ht="18.75" customHeight="1" spans="1:4">
      <c r="A21" s="187"/>
      <c r="B21" s="23"/>
      <c r="C21" s="21" t="s">
        <v>125</v>
      </c>
      <c r="D21" s="23"/>
    </row>
    <row r="22" ht="18.75" customHeight="1" spans="1:4">
      <c r="A22" s="187"/>
      <c r="B22" s="23"/>
      <c r="C22" s="21" t="s">
        <v>126</v>
      </c>
      <c r="D22" s="23"/>
    </row>
    <row r="23" ht="18.75" customHeight="1" spans="1:4">
      <c r="A23" s="187"/>
      <c r="B23" s="23"/>
      <c r="C23" s="21" t="s">
        <v>127</v>
      </c>
      <c r="D23" s="23"/>
    </row>
    <row r="24" ht="18.75" customHeight="1" spans="1:4">
      <c r="A24" s="187"/>
      <c r="B24" s="23"/>
      <c r="C24" s="21" t="s">
        <v>128</v>
      </c>
      <c r="D24" s="23"/>
    </row>
    <row r="25" ht="18.75" customHeight="1" spans="1:4">
      <c r="A25" s="187"/>
      <c r="B25" s="23"/>
      <c r="C25" s="21" t="s">
        <v>129</v>
      </c>
      <c r="D25" s="23"/>
    </row>
    <row r="26" ht="18.75" customHeight="1" spans="1:4">
      <c r="A26" s="187"/>
      <c r="B26" s="23"/>
      <c r="C26" s="21" t="s">
        <v>130</v>
      </c>
      <c r="D26" s="23">
        <v>639107.28</v>
      </c>
    </row>
    <row r="27" ht="18.75" customHeight="1" spans="1:4">
      <c r="A27" s="185"/>
      <c r="B27" s="23"/>
      <c r="C27" s="21" t="s">
        <v>131</v>
      </c>
      <c r="D27" s="23"/>
    </row>
    <row r="28" ht="18.75" customHeight="1" spans="1:4">
      <c r="A28" s="186"/>
      <c r="B28" s="23"/>
      <c r="C28" s="21" t="s">
        <v>132</v>
      </c>
      <c r="D28" s="23"/>
    </row>
    <row r="29" ht="18.75" customHeight="1" spans="1:4">
      <c r="A29" s="187"/>
      <c r="B29" s="23"/>
      <c r="C29" s="21" t="s">
        <v>133</v>
      </c>
      <c r="D29" s="23">
        <v>6000</v>
      </c>
    </row>
    <row r="30" ht="18.75" customHeight="1" spans="1:4">
      <c r="A30" s="187"/>
      <c r="B30" s="23"/>
      <c r="C30" s="21" t="s">
        <v>134</v>
      </c>
      <c r="D30" s="23"/>
    </row>
    <row r="31" ht="18.75" customHeight="1" spans="1:4">
      <c r="A31" s="187"/>
      <c r="B31" s="23"/>
      <c r="C31" s="21" t="s">
        <v>135</v>
      </c>
      <c r="D31" s="23"/>
    </row>
    <row r="32" ht="18.75" customHeight="1" spans="1:4">
      <c r="A32" s="187"/>
      <c r="B32" s="23"/>
      <c r="C32" s="21" t="s">
        <v>136</v>
      </c>
      <c r="D32" s="23"/>
    </row>
    <row r="33" ht="18.75" customHeight="1" spans="1:4">
      <c r="A33" s="187"/>
      <c r="B33" s="23"/>
      <c r="C33" s="21" t="s">
        <v>137</v>
      </c>
      <c r="D33" s="23"/>
    </row>
    <row r="34" ht="18.75" customHeight="1" spans="1:4">
      <c r="A34" s="185"/>
      <c r="B34" s="23"/>
      <c r="C34" s="188" t="s">
        <v>138</v>
      </c>
      <c r="D34" s="23"/>
    </row>
    <row r="35" ht="18.75" customHeight="1" spans="1:4">
      <c r="A35" s="186" t="s">
        <v>139</v>
      </c>
      <c r="B35" s="189">
        <v>12773041.25</v>
      </c>
      <c r="C35" s="185" t="s">
        <v>51</v>
      </c>
      <c r="D35" s="189">
        <v>12773041.25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74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70"/>
      <c r="B1" s="170"/>
      <c r="C1" s="170"/>
      <c r="D1" s="52"/>
      <c r="E1" s="170"/>
      <c r="F1" s="59"/>
      <c r="G1" s="35" t="s">
        <v>140</v>
      </c>
    </row>
    <row r="2" ht="39" customHeight="1" spans="1:7">
      <c r="A2" s="4" t="str">
        <f>"2025"&amp;"年一般公共预算支出预算表（按功能科目分类）"</f>
        <v>2025年一般公共预算支出预算表（按功能科目分类）</v>
      </c>
      <c r="B2" s="112"/>
      <c r="C2" s="112"/>
      <c r="D2" s="112"/>
      <c r="E2" s="112"/>
      <c r="F2" s="112"/>
      <c r="G2" s="112"/>
    </row>
    <row r="3" ht="18.75" customHeight="1" spans="1:7">
      <c r="A3" s="6" t="str">
        <f>"单位名称："&amp;"耿马傣族佤族自治县勐简乡"</f>
        <v>单位名称：耿马傣族佤族自治县勐简乡</v>
      </c>
      <c r="B3" s="171"/>
      <c r="C3" s="52"/>
      <c r="D3" s="52"/>
      <c r="E3" s="52"/>
      <c r="F3" s="59"/>
      <c r="G3" s="35" t="s">
        <v>1</v>
      </c>
    </row>
    <row r="4" ht="18.75" customHeight="1" spans="1:7">
      <c r="A4" s="172" t="s">
        <v>141</v>
      </c>
      <c r="B4" s="173"/>
      <c r="C4" s="113" t="s">
        <v>55</v>
      </c>
      <c r="D4" s="142" t="s">
        <v>74</v>
      </c>
      <c r="E4" s="12"/>
      <c r="F4" s="13"/>
      <c r="G4" s="135" t="s">
        <v>75</v>
      </c>
    </row>
    <row r="5" ht="18.75" customHeight="1" spans="1:7">
      <c r="A5" s="174" t="s">
        <v>72</v>
      </c>
      <c r="B5" s="174" t="s">
        <v>73</v>
      </c>
      <c r="C5" s="29"/>
      <c r="D5" s="175" t="s">
        <v>57</v>
      </c>
      <c r="E5" s="175" t="s">
        <v>142</v>
      </c>
      <c r="F5" s="175" t="s">
        <v>143</v>
      </c>
      <c r="G5" s="98"/>
    </row>
    <row r="6" ht="18.75" customHeight="1" spans="1:7">
      <c r="A6" s="176" t="s">
        <v>144</v>
      </c>
      <c r="B6" s="176" t="s">
        <v>145</v>
      </c>
      <c r="C6" s="176" t="s">
        <v>146</v>
      </c>
      <c r="D6" s="177">
        <v>4</v>
      </c>
      <c r="E6" s="178" t="s">
        <v>147</v>
      </c>
      <c r="F6" s="178" t="s">
        <v>148</v>
      </c>
      <c r="G6" s="176" t="s">
        <v>149</v>
      </c>
    </row>
    <row r="7" ht="18.75" customHeight="1" spans="1:7">
      <c r="A7" s="127" t="s">
        <v>83</v>
      </c>
      <c r="B7" s="127" t="s">
        <v>84</v>
      </c>
      <c r="C7" s="23">
        <v>6476450.16</v>
      </c>
      <c r="D7" s="23">
        <v>6367750.16</v>
      </c>
      <c r="E7" s="23">
        <v>5607193.01</v>
      </c>
      <c r="F7" s="23">
        <v>760557.15</v>
      </c>
      <c r="G7" s="23">
        <v>108700</v>
      </c>
    </row>
    <row r="8" ht="18.75" customHeight="1" spans="1:7">
      <c r="A8" s="129" t="s">
        <v>150</v>
      </c>
      <c r="B8" s="129" t="s">
        <v>151</v>
      </c>
      <c r="C8" s="23">
        <v>169370</v>
      </c>
      <c r="D8" s="23">
        <v>149370</v>
      </c>
      <c r="E8" s="23">
        <v>134558</v>
      </c>
      <c r="F8" s="23">
        <v>14812</v>
      </c>
      <c r="G8" s="23">
        <v>20000</v>
      </c>
    </row>
    <row r="9" ht="18.75" customHeight="1" spans="1:7">
      <c r="A9" s="179" t="s">
        <v>152</v>
      </c>
      <c r="B9" s="179" t="s">
        <v>153</v>
      </c>
      <c r="C9" s="23">
        <v>149370</v>
      </c>
      <c r="D9" s="23">
        <v>149370</v>
      </c>
      <c r="E9" s="23">
        <v>134558</v>
      </c>
      <c r="F9" s="23">
        <v>14812</v>
      </c>
      <c r="G9" s="23"/>
    </row>
    <row r="10" ht="18.75" customHeight="1" spans="1:7">
      <c r="A10" s="179" t="s">
        <v>154</v>
      </c>
      <c r="B10" s="179" t="s">
        <v>155</v>
      </c>
      <c r="C10" s="23">
        <v>20000</v>
      </c>
      <c r="D10" s="23"/>
      <c r="E10" s="23"/>
      <c r="F10" s="23"/>
      <c r="G10" s="23">
        <v>20000</v>
      </c>
    </row>
    <row r="11" ht="18.75" customHeight="1" spans="1:7">
      <c r="A11" s="129" t="s">
        <v>156</v>
      </c>
      <c r="B11" s="129" t="s">
        <v>157</v>
      </c>
      <c r="C11" s="23">
        <v>3893631.16</v>
      </c>
      <c r="D11" s="23">
        <v>3844931.16</v>
      </c>
      <c r="E11" s="23">
        <v>3317379.61</v>
      </c>
      <c r="F11" s="23">
        <v>527551.55</v>
      </c>
      <c r="G11" s="23">
        <v>48700</v>
      </c>
    </row>
    <row r="12" ht="18.75" customHeight="1" spans="1:7">
      <c r="A12" s="179" t="s">
        <v>158</v>
      </c>
      <c r="B12" s="179" t="s">
        <v>153</v>
      </c>
      <c r="C12" s="23">
        <v>3844931.16</v>
      </c>
      <c r="D12" s="23">
        <v>3844931.16</v>
      </c>
      <c r="E12" s="23">
        <v>3317379.61</v>
      </c>
      <c r="F12" s="23">
        <v>527551.55</v>
      </c>
      <c r="G12" s="23"/>
    </row>
    <row r="13" ht="18.75" customHeight="1" spans="1:7">
      <c r="A13" s="179" t="s">
        <v>159</v>
      </c>
      <c r="B13" s="179" t="s">
        <v>155</v>
      </c>
      <c r="C13" s="23">
        <v>30000</v>
      </c>
      <c r="D13" s="23"/>
      <c r="E13" s="23"/>
      <c r="F13" s="23"/>
      <c r="G13" s="23">
        <v>30000</v>
      </c>
    </row>
    <row r="14" ht="18.75" customHeight="1" spans="1:7">
      <c r="A14" s="179" t="s">
        <v>160</v>
      </c>
      <c r="B14" s="179" t="s">
        <v>161</v>
      </c>
      <c r="C14" s="23">
        <v>18700</v>
      </c>
      <c r="D14" s="23"/>
      <c r="E14" s="23"/>
      <c r="F14" s="23"/>
      <c r="G14" s="23">
        <v>18700</v>
      </c>
    </row>
    <row r="15" ht="18.75" customHeight="1" spans="1:7">
      <c r="A15" s="129" t="s">
        <v>162</v>
      </c>
      <c r="B15" s="129" t="s">
        <v>163</v>
      </c>
      <c r="C15" s="23">
        <v>10000</v>
      </c>
      <c r="D15" s="23"/>
      <c r="E15" s="23"/>
      <c r="F15" s="23"/>
      <c r="G15" s="23">
        <v>10000</v>
      </c>
    </row>
    <row r="16" ht="18.75" customHeight="1" spans="1:7">
      <c r="A16" s="179" t="s">
        <v>164</v>
      </c>
      <c r="B16" s="179" t="s">
        <v>165</v>
      </c>
      <c r="C16" s="23">
        <v>10000</v>
      </c>
      <c r="D16" s="23"/>
      <c r="E16" s="23"/>
      <c r="F16" s="23"/>
      <c r="G16" s="23">
        <v>10000</v>
      </c>
    </row>
    <row r="17" ht="18.75" customHeight="1" spans="1:7">
      <c r="A17" s="129" t="s">
        <v>166</v>
      </c>
      <c r="B17" s="129" t="s">
        <v>167</v>
      </c>
      <c r="C17" s="23">
        <v>453144.2</v>
      </c>
      <c r="D17" s="23">
        <v>453144.2</v>
      </c>
      <c r="E17" s="23">
        <v>380075</v>
      </c>
      <c r="F17" s="23">
        <v>73069.2</v>
      </c>
      <c r="G17" s="23"/>
    </row>
    <row r="18" ht="18.75" customHeight="1" spans="1:7">
      <c r="A18" s="179" t="s">
        <v>168</v>
      </c>
      <c r="B18" s="179" t="s">
        <v>153</v>
      </c>
      <c r="C18" s="23">
        <v>453144.2</v>
      </c>
      <c r="D18" s="23">
        <v>453144.2</v>
      </c>
      <c r="E18" s="23">
        <v>380075</v>
      </c>
      <c r="F18" s="23">
        <v>73069.2</v>
      </c>
      <c r="G18" s="23"/>
    </row>
    <row r="19" ht="18.75" customHeight="1" spans="1:7">
      <c r="A19" s="129" t="s">
        <v>169</v>
      </c>
      <c r="B19" s="129" t="s">
        <v>170</v>
      </c>
      <c r="C19" s="23">
        <v>5400</v>
      </c>
      <c r="D19" s="23">
        <v>5400</v>
      </c>
      <c r="E19" s="23">
        <v>5400</v>
      </c>
      <c r="F19" s="23"/>
      <c r="G19" s="23"/>
    </row>
    <row r="20" ht="18.75" customHeight="1" spans="1:7">
      <c r="A20" s="179" t="s">
        <v>171</v>
      </c>
      <c r="B20" s="179" t="s">
        <v>153</v>
      </c>
      <c r="C20" s="23">
        <v>5400</v>
      </c>
      <c r="D20" s="23">
        <v>5400</v>
      </c>
      <c r="E20" s="23">
        <v>5400</v>
      </c>
      <c r="F20" s="23"/>
      <c r="G20" s="23"/>
    </row>
    <row r="21" ht="18.75" customHeight="1" spans="1:7">
      <c r="A21" s="129" t="s">
        <v>172</v>
      </c>
      <c r="B21" s="129" t="s">
        <v>173</v>
      </c>
      <c r="C21" s="23">
        <v>731530.62</v>
      </c>
      <c r="D21" s="23">
        <v>701530.62</v>
      </c>
      <c r="E21" s="23">
        <v>631654.78</v>
      </c>
      <c r="F21" s="23">
        <v>69875.84</v>
      </c>
      <c r="G21" s="23">
        <v>30000</v>
      </c>
    </row>
    <row r="22" ht="18.75" customHeight="1" spans="1:7">
      <c r="A22" s="179" t="s">
        <v>174</v>
      </c>
      <c r="B22" s="179" t="s">
        <v>153</v>
      </c>
      <c r="C22" s="23">
        <v>701530.62</v>
      </c>
      <c r="D22" s="23">
        <v>701530.62</v>
      </c>
      <c r="E22" s="23">
        <v>631654.78</v>
      </c>
      <c r="F22" s="23">
        <v>69875.84</v>
      </c>
      <c r="G22" s="23"/>
    </row>
    <row r="23" ht="18.75" customHeight="1" spans="1:7">
      <c r="A23" s="179" t="s">
        <v>175</v>
      </c>
      <c r="B23" s="179" t="s">
        <v>155</v>
      </c>
      <c r="C23" s="23">
        <v>30000</v>
      </c>
      <c r="D23" s="23"/>
      <c r="E23" s="23"/>
      <c r="F23" s="23"/>
      <c r="G23" s="23">
        <v>30000</v>
      </c>
    </row>
    <row r="24" ht="18.75" customHeight="1" spans="1:7">
      <c r="A24" s="129" t="s">
        <v>176</v>
      </c>
      <c r="B24" s="129" t="s">
        <v>177</v>
      </c>
      <c r="C24" s="23">
        <v>933307.82</v>
      </c>
      <c r="D24" s="23">
        <v>933307.82</v>
      </c>
      <c r="E24" s="23">
        <v>887494.62</v>
      </c>
      <c r="F24" s="23">
        <v>45813.2</v>
      </c>
      <c r="G24" s="23"/>
    </row>
    <row r="25" ht="18.75" customHeight="1" spans="1:7">
      <c r="A25" s="179" t="s">
        <v>178</v>
      </c>
      <c r="B25" s="179" t="s">
        <v>179</v>
      </c>
      <c r="C25" s="23">
        <v>933307.82</v>
      </c>
      <c r="D25" s="23">
        <v>933307.82</v>
      </c>
      <c r="E25" s="23">
        <v>887494.62</v>
      </c>
      <c r="F25" s="23">
        <v>45813.2</v>
      </c>
      <c r="G25" s="23"/>
    </row>
    <row r="26" ht="18.75" customHeight="1" spans="1:7">
      <c r="A26" s="129" t="s">
        <v>180</v>
      </c>
      <c r="B26" s="129" t="s">
        <v>181</v>
      </c>
      <c r="C26" s="23">
        <v>6000</v>
      </c>
      <c r="D26" s="23">
        <v>6000</v>
      </c>
      <c r="E26" s="23">
        <v>6000</v>
      </c>
      <c r="F26" s="23"/>
      <c r="G26" s="23"/>
    </row>
    <row r="27" ht="18.75" customHeight="1" spans="1:7">
      <c r="A27" s="179" t="s">
        <v>182</v>
      </c>
      <c r="B27" s="179" t="s">
        <v>183</v>
      </c>
      <c r="C27" s="23">
        <v>6000</v>
      </c>
      <c r="D27" s="23">
        <v>6000</v>
      </c>
      <c r="E27" s="23">
        <v>6000</v>
      </c>
      <c r="F27" s="23"/>
      <c r="G27" s="23"/>
    </row>
    <row r="28" ht="18.75" customHeight="1" spans="1:7">
      <c r="A28" s="129" t="s">
        <v>184</v>
      </c>
      <c r="B28" s="129" t="s">
        <v>185</v>
      </c>
      <c r="C28" s="23">
        <v>274066.36</v>
      </c>
      <c r="D28" s="23">
        <v>274066.36</v>
      </c>
      <c r="E28" s="23">
        <v>244631</v>
      </c>
      <c r="F28" s="23">
        <v>29435.36</v>
      </c>
      <c r="G28" s="23"/>
    </row>
    <row r="29" ht="18.75" customHeight="1" spans="1:7">
      <c r="A29" s="179" t="s">
        <v>186</v>
      </c>
      <c r="B29" s="179" t="s">
        <v>153</v>
      </c>
      <c r="C29" s="23">
        <v>274066.36</v>
      </c>
      <c r="D29" s="23">
        <v>274066.36</v>
      </c>
      <c r="E29" s="23">
        <v>244631</v>
      </c>
      <c r="F29" s="23">
        <v>29435.36</v>
      </c>
      <c r="G29" s="23"/>
    </row>
    <row r="30" ht="18.75" customHeight="1" spans="1:7">
      <c r="A30" s="127" t="s">
        <v>85</v>
      </c>
      <c r="B30" s="127" t="s">
        <v>86</v>
      </c>
      <c r="C30" s="23">
        <v>9600</v>
      </c>
      <c r="D30" s="23">
        <v>9600</v>
      </c>
      <c r="E30" s="23">
        <v>9600</v>
      </c>
      <c r="F30" s="23"/>
      <c r="G30" s="23"/>
    </row>
    <row r="31" ht="18.75" customHeight="1" spans="1:7">
      <c r="A31" s="129" t="s">
        <v>187</v>
      </c>
      <c r="B31" s="129" t="s">
        <v>188</v>
      </c>
      <c r="C31" s="23">
        <v>9600</v>
      </c>
      <c r="D31" s="23">
        <v>9600</v>
      </c>
      <c r="E31" s="23">
        <v>9600</v>
      </c>
      <c r="F31" s="23"/>
      <c r="G31" s="23"/>
    </row>
    <row r="32" ht="18.75" customHeight="1" spans="1:7">
      <c r="A32" s="179" t="s">
        <v>189</v>
      </c>
      <c r="B32" s="179" t="s">
        <v>190</v>
      </c>
      <c r="C32" s="23">
        <v>9600</v>
      </c>
      <c r="D32" s="23">
        <v>9600</v>
      </c>
      <c r="E32" s="23">
        <v>9600</v>
      </c>
      <c r="F32" s="23"/>
      <c r="G32" s="23"/>
    </row>
    <row r="33" ht="18.75" customHeight="1" spans="1:7">
      <c r="A33" s="127" t="s">
        <v>87</v>
      </c>
      <c r="B33" s="127" t="s">
        <v>88</v>
      </c>
      <c r="C33" s="23">
        <v>30000</v>
      </c>
      <c r="D33" s="23">
        <v>30000</v>
      </c>
      <c r="E33" s="23">
        <v>30000</v>
      </c>
      <c r="F33" s="23"/>
      <c r="G33" s="23"/>
    </row>
    <row r="34" ht="18.75" customHeight="1" spans="1:7">
      <c r="A34" s="129" t="s">
        <v>191</v>
      </c>
      <c r="B34" s="129" t="s">
        <v>192</v>
      </c>
      <c r="C34" s="23">
        <v>30000</v>
      </c>
      <c r="D34" s="23">
        <v>30000</v>
      </c>
      <c r="E34" s="23">
        <v>30000</v>
      </c>
      <c r="F34" s="23"/>
      <c r="G34" s="23"/>
    </row>
    <row r="35" ht="18.75" customHeight="1" spans="1:7">
      <c r="A35" s="179" t="s">
        <v>193</v>
      </c>
      <c r="B35" s="179" t="s">
        <v>194</v>
      </c>
      <c r="C35" s="23">
        <v>30000</v>
      </c>
      <c r="D35" s="23">
        <v>30000</v>
      </c>
      <c r="E35" s="23">
        <v>30000</v>
      </c>
      <c r="F35" s="23"/>
      <c r="G35" s="23"/>
    </row>
    <row r="36" ht="18.75" customHeight="1" spans="1:7">
      <c r="A36" s="127" t="s">
        <v>89</v>
      </c>
      <c r="B36" s="127" t="s">
        <v>90</v>
      </c>
      <c r="C36" s="23">
        <v>1451550.24</v>
      </c>
      <c r="D36" s="23">
        <v>1451550.24</v>
      </c>
      <c r="E36" s="23">
        <v>1451550.24</v>
      </c>
      <c r="F36" s="23"/>
      <c r="G36" s="23"/>
    </row>
    <row r="37" ht="18.75" customHeight="1" spans="1:7">
      <c r="A37" s="129" t="s">
        <v>195</v>
      </c>
      <c r="B37" s="129" t="s">
        <v>196</v>
      </c>
      <c r="C37" s="23">
        <v>106200</v>
      </c>
      <c r="D37" s="23">
        <v>106200</v>
      </c>
      <c r="E37" s="23">
        <v>106200</v>
      </c>
      <c r="F37" s="23"/>
      <c r="G37" s="23"/>
    </row>
    <row r="38" ht="18.75" customHeight="1" spans="1:7">
      <c r="A38" s="179" t="s">
        <v>197</v>
      </c>
      <c r="B38" s="179" t="s">
        <v>198</v>
      </c>
      <c r="C38" s="23">
        <v>106200</v>
      </c>
      <c r="D38" s="23">
        <v>106200</v>
      </c>
      <c r="E38" s="23">
        <v>106200</v>
      </c>
      <c r="F38" s="23"/>
      <c r="G38" s="23"/>
    </row>
    <row r="39" ht="18.75" customHeight="1" spans="1:7">
      <c r="A39" s="129" t="s">
        <v>199</v>
      </c>
      <c r="B39" s="129" t="s">
        <v>200</v>
      </c>
      <c r="C39" s="23">
        <v>1262029.44</v>
      </c>
      <c r="D39" s="23">
        <v>1262029.44</v>
      </c>
      <c r="E39" s="23">
        <v>1262029.44</v>
      </c>
      <c r="F39" s="23"/>
      <c r="G39" s="23"/>
    </row>
    <row r="40" ht="18.75" customHeight="1" spans="1:7">
      <c r="A40" s="179" t="s">
        <v>201</v>
      </c>
      <c r="B40" s="179" t="s">
        <v>202</v>
      </c>
      <c r="C40" s="23">
        <v>409886.4</v>
      </c>
      <c r="D40" s="23">
        <v>409886.4</v>
      </c>
      <c r="E40" s="23">
        <v>409886.4</v>
      </c>
      <c r="F40" s="23"/>
      <c r="G40" s="23"/>
    </row>
    <row r="41" ht="18.75" customHeight="1" spans="1:7">
      <c r="A41" s="179" t="s">
        <v>203</v>
      </c>
      <c r="B41" s="179" t="s">
        <v>204</v>
      </c>
      <c r="C41" s="23">
        <v>852143.04</v>
      </c>
      <c r="D41" s="23">
        <v>852143.04</v>
      </c>
      <c r="E41" s="23">
        <v>852143.04</v>
      </c>
      <c r="F41" s="23"/>
      <c r="G41" s="23"/>
    </row>
    <row r="42" ht="18.75" customHeight="1" spans="1:7">
      <c r="A42" s="129" t="s">
        <v>205</v>
      </c>
      <c r="B42" s="129" t="s">
        <v>206</v>
      </c>
      <c r="C42" s="23">
        <v>62320.8</v>
      </c>
      <c r="D42" s="23">
        <v>62320.8</v>
      </c>
      <c r="E42" s="23">
        <v>62320.8</v>
      </c>
      <c r="F42" s="23"/>
      <c r="G42" s="23"/>
    </row>
    <row r="43" ht="18.75" customHeight="1" spans="1:7">
      <c r="A43" s="179" t="s">
        <v>207</v>
      </c>
      <c r="B43" s="179" t="s">
        <v>208</v>
      </c>
      <c r="C43" s="23">
        <v>62320.8</v>
      </c>
      <c r="D43" s="23">
        <v>62320.8</v>
      </c>
      <c r="E43" s="23">
        <v>62320.8</v>
      </c>
      <c r="F43" s="23"/>
      <c r="G43" s="23"/>
    </row>
    <row r="44" ht="18.75" customHeight="1" spans="1:7">
      <c r="A44" s="129" t="s">
        <v>209</v>
      </c>
      <c r="B44" s="129" t="s">
        <v>210</v>
      </c>
      <c r="C44" s="23">
        <v>9000</v>
      </c>
      <c r="D44" s="23">
        <v>9000</v>
      </c>
      <c r="E44" s="23">
        <v>9000</v>
      </c>
      <c r="F44" s="23"/>
      <c r="G44" s="23"/>
    </row>
    <row r="45" ht="18.75" customHeight="1" spans="1:7">
      <c r="A45" s="179" t="s">
        <v>211</v>
      </c>
      <c r="B45" s="179" t="s">
        <v>212</v>
      </c>
      <c r="C45" s="23">
        <v>9000</v>
      </c>
      <c r="D45" s="23">
        <v>9000</v>
      </c>
      <c r="E45" s="23">
        <v>9000</v>
      </c>
      <c r="F45" s="23"/>
      <c r="G45" s="23"/>
    </row>
    <row r="46" ht="18.75" customHeight="1" spans="1:7">
      <c r="A46" s="129" t="s">
        <v>213</v>
      </c>
      <c r="B46" s="129" t="s">
        <v>214</v>
      </c>
      <c r="C46" s="23">
        <v>12000</v>
      </c>
      <c r="D46" s="23">
        <v>12000</v>
      </c>
      <c r="E46" s="23">
        <v>12000</v>
      </c>
      <c r="F46" s="23"/>
      <c r="G46" s="23"/>
    </row>
    <row r="47" ht="18.75" customHeight="1" spans="1:7">
      <c r="A47" s="179" t="s">
        <v>215</v>
      </c>
      <c r="B47" s="179" t="s">
        <v>216</v>
      </c>
      <c r="C47" s="23">
        <v>12000</v>
      </c>
      <c r="D47" s="23">
        <v>12000</v>
      </c>
      <c r="E47" s="23">
        <v>12000</v>
      </c>
      <c r="F47" s="23"/>
      <c r="G47" s="23"/>
    </row>
    <row r="48" ht="18.75" customHeight="1" spans="1:7">
      <c r="A48" s="127" t="s">
        <v>91</v>
      </c>
      <c r="B48" s="127" t="s">
        <v>92</v>
      </c>
      <c r="C48" s="23">
        <v>459746.26</v>
      </c>
      <c r="D48" s="23">
        <v>459746.26</v>
      </c>
      <c r="E48" s="23">
        <v>459746.26</v>
      </c>
      <c r="F48" s="23"/>
      <c r="G48" s="23"/>
    </row>
    <row r="49" ht="18.75" customHeight="1" spans="1:7">
      <c r="A49" s="129" t="s">
        <v>217</v>
      </c>
      <c r="B49" s="129" t="s">
        <v>218</v>
      </c>
      <c r="C49" s="23">
        <v>53400</v>
      </c>
      <c r="D49" s="23">
        <v>53400</v>
      </c>
      <c r="E49" s="23">
        <v>53400</v>
      </c>
      <c r="F49" s="23"/>
      <c r="G49" s="23"/>
    </row>
    <row r="50" ht="18.75" customHeight="1" spans="1:7">
      <c r="A50" s="179" t="s">
        <v>219</v>
      </c>
      <c r="B50" s="179" t="s">
        <v>220</v>
      </c>
      <c r="C50" s="23">
        <v>53400</v>
      </c>
      <c r="D50" s="23">
        <v>53400</v>
      </c>
      <c r="E50" s="23">
        <v>53400</v>
      </c>
      <c r="F50" s="23"/>
      <c r="G50" s="23"/>
    </row>
    <row r="51" ht="18.75" customHeight="1" spans="1:7">
      <c r="A51" s="129" t="s">
        <v>221</v>
      </c>
      <c r="B51" s="129" t="s">
        <v>222</v>
      </c>
      <c r="C51" s="23">
        <v>406346.26</v>
      </c>
      <c r="D51" s="23">
        <v>406346.26</v>
      </c>
      <c r="E51" s="23">
        <v>406346.26</v>
      </c>
      <c r="F51" s="23"/>
      <c r="G51" s="23"/>
    </row>
    <row r="52" ht="18.75" customHeight="1" spans="1:7">
      <c r="A52" s="179" t="s">
        <v>223</v>
      </c>
      <c r="B52" s="179" t="s">
        <v>224</v>
      </c>
      <c r="C52" s="23">
        <v>172516.79</v>
      </c>
      <c r="D52" s="23">
        <v>172516.79</v>
      </c>
      <c r="E52" s="23">
        <v>172516.79</v>
      </c>
      <c r="F52" s="23"/>
      <c r="G52" s="23"/>
    </row>
    <row r="53" ht="18.75" customHeight="1" spans="1:7">
      <c r="A53" s="179" t="s">
        <v>225</v>
      </c>
      <c r="B53" s="179" t="s">
        <v>226</v>
      </c>
      <c r="C53" s="23">
        <v>205621.68</v>
      </c>
      <c r="D53" s="23">
        <v>205621.68</v>
      </c>
      <c r="E53" s="23">
        <v>205621.68</v>
      </c>
      <c r="F53" s="23"/>
      <c r="G53" s="23"/>
    </row>
    <row r="54" ht="18.75" customHeight="1" spans="1:7">
      <c r="A54" s="179" t="s">
        <v>227</v>
      </c>
      <c r="B54" s="179" t="s">
        <v>228</v>
      </c>
      <c r="C54" s="23">
        <v>28207.79</v>
      </c>
      <c r="D54" s="23">
        <v>28207.79</v>
      </c>
      <c r="E54" s="23">
        <v>28207.79</v>
      </c>
      <c r="F54" s="23"/>
      <c r="G54" s="23"/>
    </row>
    <row r="55" ht="18.75" customHeight="1" spans="1:7">
      <c r="A55" s="127" t="s">
        <v>93</v>
      </c>
      <c r="B55" s="127" t="s">
        <v>94</v>
      </c>
      <c r="C55" s="23">
        <v>580000</v>
      </c>
      <c r="D55" s="23"/>
      <c r="E55" s="23"/>
      <c r="F55" s="23"/>
      <c r="G55" s="23">
        <v>580000</v>
      </c>
    </row>
    <row r="56" ht="18.75" customHeight="1" spans="1:7">
      <c r="A56" s="129" t="s">
        <v>229</v>
      </c>
      <c r="B56" s="129" t="s">
        <v>230</v>
      </c>
      <c r="C56" s="23">
        <v>580000</v>
      </c>
      <c r="D56" s="23"/>
      <c r="E56" s="23"/>
      <c r="F56" s="23"/>
      <c r="G56" s="23">
        <v>580000</v>
      </c>
    </row>
    <row r="57" ht="18.75" customHeight="1" spans="1:7">
      <c r="A57" s="179" t="s">
        <v>231</v>
      </c>
      <c r="B57" s="179" t="s">
        <v>232</v>
      </c>
      <c r="C57" s="23">
        <v>580000</v>
      </c>
      <c r="D57" s="23"/>
      <c r="E57" s="23"/>
      <c r="F57" s="23"/>
      <c r="G57" s="23">
        <v>580000</v>
      </c>
    </row>
    <row r="58" ht="18.75" customHeight="1" spans="1:7">
      <c r="A58" s="127" t="s">
        <v>95</v>
      </c>
      <c r="B58" s="127" t="s">
        <v>96</v>
      </c>
      <c r="C58" s="23">
        <v>705765.34</v>
      </c>
      <c r="D58" s="23">
        <v>675765.34</v>
      </c>
      <c r="E58" s="23">
        <v>647399.9</v>
      </c>
      <c r="F58" s="23">
        <v>28365.44</v>
      </c>
      <c r="G58" s="23">
        <v>30000</v>
      </c>
    </row>
    <row r="59" ht="18.75" customHeight="1" spans="1:7">
      <c r="A59" s="129" t="s">
        <v>233</v>
      </c>
      <c r="B59" s="129" t="s">
        <v>234</v>
      </c>
      <c r="C59" s="23">
        <v>569565.34</v>
      </c>
      <c r="D59" s="23">
        <v>569565.34</v>
      </c>
      <c r="E59" s="23">
        <v>541199.9</v>
      </c>
      <c r="F59" s="23">
        <v>28365.44</v>
      </c>
      <c r="G59" s="23"/>
    </row>
    <row r="60" ht="18.75" customHeight="1" spans="1:7">
      <c r="A60" s="179" t="s">
        <v>235</v>
      </c>
      <c r="B60" s="179" t="s">
        <v>236</v>
      </c>
      <c r="C60" s="23">
        <v>569565.34</v>
      </c>
      <c r="D60" s="23">
        <v>569565.34</v>
      </c>
      <c r="E60" s="23">
        <v>541199.9</v>
      </c>
      <c r="F60" s="23">
        <v>28365.44</v>
      </c>
      <c r="G60" s="23"/>
    </row>
    <row r="61" ht="18.75" customHeight="1" spans="1:7">
      <c r="A61" s="129" t="s">
        <v>237</v>
      </c>
      <c r="B61" s="129" t="s">
        <v>238</v>
      </c>
      <c r="C61" s="23">
        <v>106200</v>
      </c>
      <c r="D61" s="23">
        <v>106200</v>
      </c>
      <c r="E61" s="23">
        <v>106200</v>
      </c>
      <c r="F61" s="23"/>
      <c r="G61" s="23"/>
    </row>
    <row r="62" ht="18.75" customHeight="1" spans="1:7">
      <c r="A62" s="179" t="s">
        <v>239</v>
      </c>
      <c r="B62" s="179" t="s">
        <v>238</v>
      </c>
      <c r="C62" s="23">
        <v>106200</v>
      </c>
      <c r="D62" s="23">
        <v>106200</v>
      </c>
      <c r="E62" s="23">
        <v>106200</v>
      </c>
      <c r="F62" s="23"/>
      <c r="G62" s="23"/>
    </row>
    <row r="63" ht="18.75" customHeight="1" spans="1:7">
      <c r="A63" s="129" t="s">
        <v>240</v>
      </c>
      <c r="B63" s="129" t="s">
        <v>241</v>
      </c>
      <c r="C63" s="23">
        <v>30000</v>
      </c>
      <c r="D63" s="23"/>
      <c r="E63" s="23"/>
      <c r="F63" s="23"/>
      <c r="G63" s="23">
        <v>30000</v>
      </c>
    </row>
    <row r="64" ht="18.75" customHeight="1" spans="1:7">
      <c r="A64" s="179" t="s">
        <v>242</v>
      </c>
      <c r="B64" s="179" t="s">
        <v>241</v>
      </c>
      <c r="C64" s="23">
        <v>30000</v>
      </c>
      <c r="D64" s="23"/>
      <c r="E64" s="23"/>
      <c r="F64" s="23"/>
      <c r="G64" s="23">
        <v>30000</v>
      </c>
    </row>
    <row r="65" ht="18.75" customHeight="1" spans="1:7">
      <c r="A65" s="127" t="s">
        <v>97</v>
      </c>
      <c r="B65" s="127" t="s">
        <v>98</v>
      </c>
      <c r="C65" s="23">
        <v>2414821.97</v>
      </c>
      <c r="D65" s="23">
        <v>2414821.97</v>
      </c>
      <c r="E65" s="23">
        <v>2300561.25</v>
      </c>
      <c r="F65" s="23">
        <v>114260.72</v>
      </c>
      <c r="G65" s="23"/>
    </row>
    <row r="66" ht="18.75" customHeight="1" spans="1:7">
      <c r="A66" s="129" t="s">
        <v>243</v>
      </c>
      <c r="B66" s="129" t="s">
        <v>244</v>
      </c>
      <c r="C66" s="23">
        <v>2414821.97</v>
      </c>
      <c r="D66" s="23">
        <v>2414821.97</v>
      </c>
      <c r="E66" s="23">
        <v>2300561.25</v>
      </c>
      <c r="F66" s="23">
        <v>114260.72</v>
      </c>
      <c r="G66" s="23"/>
    </row>
    <row r="67" ht="18.75" customHeight="1" spans="1:7">
      <c r="A67" s="179" t="s">
        <v>245</v>
      </c>
      <c r="B67" s="179" t="s">
        <v>179</v>
      </c>
      <c r="C67" s="23">
        <v>2414821.97</v>
      </c>
      <c r="D67" s="23">
        <v>2414821.97</v>
      </c>
      <c r="E67" s="23">
        <v>2300561.25</v>
      </c>
      <c r="F67" s="23">
        <v>114260.72</v>
      </c>
      <c r="G67" s="23"/>
    </row>
    <row r="68" ht="18.75" customHeight="1" spans="1:7">
      <c r="A68" s="127" t="s">
        <v>99</v>
      </c>
      <c r="B68" s="127" t="s">
        <v>100</v>
      </c>
      <c r="C68" s="23">
        <v>639107.28</v>
      </c>
      <c r="D68" s="23">
        <v>639107.28</v>
      </c>
      <c r="E68" s="23">
        <v>639107.28</v>
      </c>
      <c r="F68" s="23"/>
      <c r="G68" s="23"/>
    </row>
    <row r="69" ht="18.75" customHeight="1" spans="1:7">
      <c r="A69" s="129" t="s">
        <v>246</v>
      </c>
      <c r="B69" s="129" t="s">
        <v>247</v>
      </c>
      <c r="C69" s="23">
        <v>639107.28</v>
      </c>
      <c r="D69" s="23">
        <v>639107.28</v>
      </c>
      <c r="E69" s="23">
        <v>639107.28</v>
      </c>
      <c r="F69" s="23"/>
      <c r="G69" s="23"/>
    </row>
    <row r="70" ht="18.75" customHeight="1" spans="1:7">
      <c r="A70" s="179" t="s">
        <v>248</v>
      </c>
      <c r="B70" s="179" t="s">
        <v>249</v>
      </c>
      <c r="C70" s="23">
        <v>639107.28</v>
      </c>
      <c r="D70" s="23">
        <v>639107.28</v>
      </c>
      <c r="E70" s="23">
        <v>639107.28</v>
      </c>
      <c r="F70" s="23"/>
      <c r="G70" s="23"/>
    </row>
    <row r="71" ht="18.75" customHeight="1" spans="1:7">
      <c r="A71" s="127" t="s">
        <v>101</v>
      </c>
      <c r="B71" s="127" t="s">
        <v>102</v>
      </c>
      <c r="C71" s="23">
        <v>6000</v>
      </c>
      <c r="D71" s="23">
        <v>6000</v>
      </c>
      <c r="E71" s="23">
        <v>6000</v>
      </c>
      <c r="F71" s="23"/>
      <c r="G71" s="23"/>
    </row>
    <row r="72" ht="18.75" customHeight="1" spans="1:7">
      <c r="A72" s="129" t="s">
        <v>250</v>
      </c>
      <c r="B72" s="129" t="s">
        <v>251</v>
      </c>
      <c r="C72" s="23">
        <v>6000</v>
      </c>
      <c r="D72" s="23">
        <v>6000</v>
      </c>
      <c r="E72" s="23">
        <v>6000</v>
      </c>
      <c r="F72" s="23"/>
      <c r="G72" s="23"/>
    </row>
    <row r="73" ht="18.75" customHeight="1" spans="1:7">
      <c r="A73" s="179" t="s">
        <v>252</v>
      </c>
      <c r="B73" s="179" t="s">
        <v>153</v>
      </c>
      <c r="C73" s="23">
        <v>6000</v>
      </c>
      <c r="D73" s="23">
        <v>6000</v>
      </c>
      <c r="E73" s="23">
        <v>6000</v>
      </c>
      <c r="F73" s="23"/>
      <c r="G73" s="23"/>
    </row>
    <row r="74" ht="18.75" customHeight="1" spans="1:7">
      <c r="A74" s="48" t="s">
        <v>55</v>
      </c>
      <c r="B74" s="48"/>
      <c r="C74" s="23">
        <v>12773041.25</v>
      </c>
      <c r="D74" s="23">
        <v>12054341.25</v>
      </c>
      <c r="E74" s="23">
        <v>11151157.94</v>
      </c>
      <c r="F74" s="23">
        <v>903183.31</v>
      </c>
      <c r="G74" s="23">
        <v>718700</v>
      </c>
    </row>
  </sheetData>
  <mergeCells count="7">
    <mergeCell ref="A2:G2"/>
    <mergeCell ref="A3:E3"/>
    <mergeCell ref="A4:B4"/>
    <mergeCell ref="D4:F4"/>
    <mergeCell ref="A74:B74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L8"/>
  <sheetViews>
    <sheetView showZeros="0" workbookViewId="0">
      <selection activeCell="A1" sqref="A1"/>
    </sheetView>
  </sheetViews>
  <sheetFormatPr defaultColWidth="9.14285714285714" defaultRowHeight="14.25" customHeight="1" outlineLevelRow="7"/>
  <cols>
    <col min="1" max="12" width="23.847619047619" customWidth="1"/>
  </cols>
  <sheetData>
    <row r="1" customHeight="1" spans="1:12">
      <c r="A1" s="149"/>
      <c r="B1" s="149"/>
      <c r="C1" s="150"/>
      <c r="E1" s="64"/>
      <c r="F1" s="131"/>
      <c r="H1" s="131"/>
      <c r="J1" s="168"/>
      <c r="K1" s="168"/>
      <c r="L1" s="169" t="s">
        <v>253</v>
      </c>
    </row>
    <row r="2" ht="39" customHeight="1" spans="1:12">
      <c r="A2" s="151" t="s">
        <v>254</v>
      </c>
      <c r="B2" s="152"/>
      <c r="C2" s="153"/>
      <c r="D2" s="152"/>
      <c r="E2" s="153"/>
      <c r="F2" s="152"/>
      <c r="G2" s="153"/>
      <c r="H2" s="152"/>
      <c r="I2" s="153"/>
      <c r="J2" s="152"/>
      <c r="K2" s="152"/>
      <c r="L2" s="153"/>
    </row>
    <row r="3" ht="18.75" customHeight="1" spans="1:12">
      <c r="A3" s="154" t="str">
        <f>"单位名称："&amp;"耿马傣族佤族自治县勐简乡"</f>
        <v>单位名称：耿马傣族佤族自治县勐简乡</v>
      </c>
      <c r="B3" s="149"/>
      <c r="C3" s="150"/>
      <c r="D3" s="155"/>
      <c r="E3" s="64"/>
      <c r="F3" s="155"/>
      <c r="G3" s="155"/>
      <c r="H3" s="131"/>
      <c r="J3" s="168"/>
      <c r="K3" s="168"/>
      <c r="L3" s="169" t="s">
        <v>255</v>
      </c>
    </row>
    <row r="4" ht="18.75" customHeight="1" spans="1:12">
      <c r="A4" s="156" t="s">
        <v>256</v>
      </c>
      <c r="B4" s="156" t="s">
        <v>257</v>
      </c>
      <c r="C4" s="157" t="s">
        <v>258</v>
      </c>
      <c r="D4" s="158"/>
      <c r="E4" s="157" t="s">
        <v>259</v>
      </c>
      <c r="F4" s="159"/>
      <c r="G4" s="159"/>
      <c r="H4" s="159"/>
      <c r="I4" s="159"/>
      <c r="J4" s="158"/>
      <c r="K4" s="157" t="s">
        <v>260</v>
      </c>
      <c r="L4" s="158" t="s">
        <v>260</v>
      </c>
    </row>
    <row r="5" ht="18.75" customHeight="1" spans="1:12">
      <c r="A5" s="160"/>
      <c r="B5" s="161"/>
      <c r="C5" s="161" t="s">
        <v>261</v>
      </c>
      <c r="D5" s="66" t="s">
        <v>262</v>
      </c>
      <c r="E5" s="157" t="s">
        <v>57</v>
      </c>
      <c r="F5" s="158"/>
      <c r="G5" s="157" t="s">
        <v>263</v>
      </c>
      <c r="H5" s="158"/>
      <c r="I5" s="157" t="s">
        <v>264</v>
      </c>
      <c r="J5" s="158"/>
      <c r="K5" s="161" t="s">
        <v>261</v>
      </c>
      <c r="L5" s="161" t="s">
        <v>262</v>
      </c>
    </row>
    <row r="6" ht="18.75" customHeight="1" spans="1:12">
      <c r="A6" s="162"/>
      <c r="B6" s="162"/>
      <c r="C6" s="163"/>
      <c r="D6" s="162"/>
      <c r="E6" s="164" t="s">
        <v>261</v>
      </c>
      <c r="F6" s="165" t="s">
        <v>262</v>
      </c>
      <c r="G6" s="166" t="s">
        <v>261</v>
      </c>
      <c r="H6" s="165" t="s">
        <v>262</v>
      </c>
      <c r="I6" s="166" t="s">
        <v>261</v>
      </c>
      <c r="J6" s="165" t="s">
        <v>262</v>
      </c>
      <c r="K6" s="162"/>
      <c r="L6" s="162"/>
    </row>
    <row r="7" ht="18.75" customHeight="1" spans="1:12">
      <c r="A7" s="19">
        <v>1</v>
      </c>
      <c r="B7" s="18">
        <v>2</v>
      </c>
      <c r="C7" s="18">
        <v>3</v>
      </c>
      <c r="D7" s="167">
        <v>4</v>
      </c>
      <c r="E7" s="167">
        <v>5</v>
      </c>
      <c r="F7" s="167">
        <v>6</v>
      </c>
      <c r="G7" s="167">
        <v>7</v>
      </c>
      <c r="H7" s="167">
        <v>8</v>
      </c>
      <c r="I7" s="167">
        <v>9</v>
      </c>
      <c r="J7" s="18">
        <v>10</v>
      </c>
      <c r="K7" s="18">
        <v>11</v>
      </c>
      <c r="L7" s="18">
        <v>12</v>
      </c>
    </row>
    <row r="8" ht="18.75" customHeight="1" spans="1:12">
      <c r="A8" s="23">
        <v>80000</v>
      </c>
      <c r="B8" s="23">
        <v>72000</v>
      </c>
      <c r="C8" s="23"/>
      <c r="D8" s="23"/>
      <c r="E8" s="23">
        <v>40000</v>
      </c>
      <c r="F8" s="23">
        <v>60000</v>
      </c>
      <c r="G8" s="23"/>
      <c r="H8" s="23"/>
      <c r="I8" s="23">
        <v>40000</v>
      </c>
      <c r="J8" s="23">
        <v>60000</v>
      </c>
      <c r="K8" s="23">
        <v>40000</v>
      </c>
      <c r="L8" s="23">
        <v>12000</v>
      </c>
    </row>
  </sheetData>
  <mergeCells count="14">
    <mergeCell ref="A2:L2"/>
    <mergeCell ref="A3:E3"/>
    <mergeCell ref="C4:D4"/>
    <mergeCell ref="E4:J4"/>
    <mergeCell ref="K4:L4"/>
    <mergeCell ref="E5:F5"/>
    <mergeCell ref="G5:H5"/>
    <mergeCell ref="I5:J5"/>
    <mergeCell ref="A4:A6"/>
    <mergeCell ref="B4:B6"/>
    <mergeCell ref="C5:C6"/>
    <mergeCell ref="D5:D6"/>
    <mergeCell ref="K5:K6"/>
    <mergeCell ref="L5:L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149"/>
  <sheetViews>
    <sheetView showZeros="0" topLeftCell="L1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17.5714285714286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8.75" customHeight="1" spans="2:23">
      <c r="B1" s="138"/>
      <c r="D1" s="139"/>
      <c r="E1" s="139"/>
      <c r="F1" s="139"/>
      <c r="G1" s="139"/>
      <c r="H1" s="70"/>
      <c r="I1" s="70"/>
      <c r="J1" s="70"/>
      <c r="K1" s="70"/>
      <c r="L1" s="70"/>
      <c r="M1" s="70"/>
      <c r="N1" s="2"/>
      <c r="O1" s="2"/>
      <c r="P1" s="2"/>
      <c r="Q1" s="70"/>
      <c r="U1" s="138"/>
      <c r="W1" s="34" t="s">
        <v>265</v>
      </c>
    </row>
    <row r="2" ht="39.75" customHeight="1" spans="1:23">
      <c r="A2" s="140" t="str">
        <f>"2025"&amp;"年部门基本支出预算表"</f>
        <v>2025年部门基本支出预算表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5"/>
      <c r="O2" s="5"/>
      <c r="P2" s="5"/>
      <c r="Q2" s="73"/>
      <c r="R2" s="73"/>
      <c r="S2" s="73"/>
      <c r="T2" s="73"/>
      <c r="U2" s="73"/>
      <c r="V2" s="73"/>
      <c r="W2" s="73"/>
    </row>
    <row r="3" ht="18.75" customHeight="1" spans="1:23">
      <c r="A3" s="6" t="str">
        <f>"单位名称："&amp;"耿马傣族佤族自治县勐简乡"</f>
        <v>单位名称：耿马傣族佤族自治县勐简乡</v>
      </c>
      <c r="B3" s="141"/>
      <c r="C3" s="141"/>
      <c r="D3" s="141"/>
      <c r="E3" s="141"/>
      <c r="F3" s="141"/>
      <c r="G3" s="141"/>
      <c r="H3" s="75"/>
      <c r="I3" s="75"/>
      <c r="J3" s="75"/>
      <c r="K3" s="75"/>
      <c r="L3" s="75"/>
      <c r="M3" s="75"/>
      <c r="N3" s="8"/>
      <c r="O3" s="8"/>
      <c r="P3" s="8"/>
      <c r="Q3" s="75"/>
      <c r="U3" s="138"/>
      <c r="W3" s="34" t="s">
        <v>255</v>
      </c>
    </row>
    <row r="4" ht="18.75" customHeight="1" spans="1:23">
      <c r="A4" s="9" t="s">
        <v>266</v>
      </c>
      <c r="B4" s="9" t="s">
        <v>267</v>
      </c>
      <c r="C4" s="9" t="s">
        <v>268</v>
      </c>
      <c r="D4" s="9" t="s">
        <v>269</v>
      </c>
      <c r="E4" s="9" t="s">
        <v>270</v>
      </c>
      <c r="F4" s="9" t="s">
        <v>271</v>
      </c>
      <c r="G4" s="9" t="s">
        <v>272</v>
      </c>
      <c r="H4" s="142" t="s">
        <v>273</v>
      </c>
      <c r="I4" s="93" t="s">
        <v>273</v>
      </c>
      <c r="J4" s="93"/>
      <c r="K4" s="93"/>
      <c r="L4" s="93"/>
      <c r="M4" s="93"/>
      <c r="N4" s="12"/>
      <c r="O4" s="12"/>
      <c r="P4" s="12"/>
      <c r="Q4" s="78" t="s">
        <v>61</v>
      </c>
      <c r="R4" s="93" t="s">
        <v>77</v>
      </c>
      <c r="S4" s="93"/>
      <c r="T4" s="93"/>
      <c r="U4" s="93"/>
      <c r="V4" s="93"/>
      <c r="W4" s="146"/>
    </row>
    <row r="5" ht="18.75" customHeight="1" spans="1:23">
      <c r="A5" s="14"/>
      <c r="B5" s="137"/>
      <c r="C5" s="14"/>
      <c r="D5" s="14"/>
      <c r="E5" s="14"/>
      <c r="F5" s="14"/>
      <c r="G5" s="14"/>
      <c r="H5" s="113" t="s">
        <v>274</v>
      </c>
      <c r="I5" s="142" t="s">
        <v>58</v>
      </c>
      <c r="J5" s="93"/>
      <c r="K5" s="93"/>
      <c r="L5" s="93"/>
      <c r="M5" s="146"/>
      <c r="N5" s="11" t="s">
        <v>275</v>
      </c>
      <c r="O5" s="12"/>
      <c r="P5" s="13"/>
      <c r="Q5" s="9" t="s">
        <v>61</v>
      </c>
      <c r="R5" s="142" t="s">
        <v>77</v>
      </c>
      <c r="S5" s="78" t="s">
        <v>64</v>
      </c>
      <c r="T5" s="93" t="s">
        <v>77</v>
      </c>
      <c r="U5" s="78" t="s">
        <v>66</v>
      </c>
      <c r="V5" s="78" t="s">
        <v>67</v>
      </c>
      <c r="W5" s="148" t="s">
        <v>68</v>
      </c>
    </row>
    <row r="6" ht="18.75" customHeight="1" spans="1:23">
      <c r="A6" s="28"/>
      <c r="B6" s="28"/>
      <c r="C6" s="28"/>
      <c r="D6" s="28"/>
      <c r="E6" s="28"/>
      <c r="F6" s="28"/>
      <c r="G6" s="28"/>
      <c r="H6" s="28"/>
      <c r="I6" s="147" t="s">
        <v>276</v>
      </c>
      <c r="J6" s="9" t="s">
        <v>277</v>
      </c>
      <c r="K6" s="9" t="s">
        <v>278</v>
      </c>
      <c r="L6" s="9" t="s">
        <v>279</v>
      </c>
      <c r="M6" s="9" t="s">
        <v>280</v>
      </c>
      <c r="N6" s="9" t="s">
        <v>58</v>
      </c>
      <c r="O6" s="9" t="s">
        <v>59</v>
      </c>
      <c r="P6" s="9" t="s">
        <v>60</v>
      </c>
      <c r="Q6" s="28"/>
      <c r="R6" s="9" t="s">
        <v>57</v>
      </c>
      <c r="S6" s="9" t="s">
        <v>64</v>
      </c>
      <c r="T6" s="9" t="s">
        <v>281</v>
      </c>
      <c r="U6" s="9" t="s">
        <v>66</v>
      </c>
      <c r="V6" s="9" t="s">
        <v>67</v>
      </c>
      <c r="W6" s="9" t="s">
        <v>68</v>
      </c>
    </row>
    <row r="7" ht="18.75" customHeight="1" spans="1:23">
      <c r="A7" s="116"/>
      <c r="B7" s="116"/>
      <c r="C7" s="116"/>
      <c r="D7" s="116"/>
      <c r="E7" s="116"/>
      <c r="F7" s="116"/>
      <c r="G7" s="116"/>
      <c r="H7" s="116"/>
      <c r="I7" s="97"/>
      <c r="J7" s="16" t="s">
        <v>282</v>
      </c>
      <c r="K7" s="16" t="s">
        <v>278</v>
      </c>
      <c r="L7" s="16" t="s">
        <v>279</v>
      </c>
      <c r="M7" s="16" t="s">
        <v>280</v>
      </c>
      <c r="N7" s="16" t="s">
        <v>278</v>
      </c>
      <c r="O7" s="16" t="s">
        <v>279</v>
      </c>
      <c r="P7" s="16" t="s">
        <v>280</v>
      </c>
      <c r="Q7" s="16" t="s">
        <v>61</v>
      </c>
      <c r="R7" s="16" t="s">
        <v>57</v>
      </c>
      <c r="S7" s="16" t="s">
        <v>64</v>
      </c>
      <c r="T7" s="16" t="s">
        <v>281</v>
      </c>
      <c r="U7" s="16" t="s">
        <v>66</v>
      </c>
      <c r="V7" s="16" t="s">
        <v>67</v>
      </c>
      <c r="W7" s="16" t="s">
        <v>68</v>
      </c>
    </row>
    <row r="8" ht="18.75" customHeight="1" spans="1:23">
      <c r="A8" s="143">
        <v>1</v>
      </c>
      <c r="B8" s="143">
        <v>2</v>
      </c>
      <c r="C8" s="143">
        <v>3</v>
      </c>
      <c r="D8" s="143">
        <v>4</v>
      </c>
      <c r="E8" s="143">
        <v>5</v>
      </c>
      <c r="F8" s="143">
        <v>6</v>
      </c>
      <c r="G8" s="143">
        <v>7</v>
      </c>
      <c r="H8" s="143">
        <v>8</v>
      </c>
      <c r="I8" s="143">
        <v>9</v>
      </c>
      <c r="J8" s="143">
        <v>10</v>
      </c>
      <c r="K8" s="143">
        <v>11</v>
      </c>
      <c r="L8" s="143">
        <v>12</v>
      </c>
      <c r="M8" s="143">
        <v>13</v>
      </c>
      <c r="N8" s="143">
        <v>14</v>
      </c>
      <c r="O8" s="143">
        <v>15</v>
      </c>
      <c r="P8" s="143">
        <v>16</v>
      </c>
      <c r="Q8" s="143">
        <v>17</v>
      </c>
      <c r="R8" s="143">
        <v>18</v>
      </c>
      <c r="S8" s="143">
        <v>19</v>
      </c>
      <c r="T8" s="143">
        <v>20</v>
      </c>
      <c r="U8" s="143">
        <v>21</v>
      </c>
      <c r="V8" s="143">
        <v>22</v>
      </c>
      <c r="W8" s="143">
        <v>23</v>
      </c>
    </row>
    <row r="9" ht="18.75" customHeight="1" spans="1:23">
      <c r="A9" s="144" t="s">
        <v>283</v>
      </c>
      <c r="B9" s="144"/>
      <c r="C9" s="144"/>
      <c r="D9" s="144"/>
      <c r="E9" s="144"/>
      <c r="F9" s="144"/>
      <c r="G9" s="144"/>
      <c r="H9" s="23">
        <v>12054341.25</v>
      </c>
      <c r="I9" s="23">
        <v>12054341.25</v>
      </c>
      <c r="J9" s="23"/>
      <c r="K9" s="23"/>
      <c r="L9" s="23">
        <v>12054341.25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45" t="s">
        <v>70</v>
      </c>
      <c r="B10" s="20"/>
      <c r="C10" s="20"/>
      <c r="D10" s="20"/>
      <c r="E10" s="20"/>
      <c r="F10" s="20"/>
      <c r="G10" s="20"/>
      <c r="H10" s="23">
        <v>12054341.25</v>
      </c>
      <c r="I10" s="23">
        <v>12054341.25</v>
      </c>
      <c r="J10" s="23"/>
      <c r="K10" s="23"/>
      <c r="L10" s="23">
        <v>12054341.25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5"/>
      <c r="B11" s="20" t="s">
        <v>284</v>
      </c>
      <c r="C11" s="20" t="s">
        <v>285</v>
      </c>
      <c r="D11" s="20" t="s">
        <v>152</v>
      </c>
      <c r="E11" s="20" t="s">
        <v>153</v>
      </c>
      <c r="F11" s="20" t="s">
        <v>286</v>
      </c>
      <c r="G11" s="20" t="s">
        <v>287</v>
      </c>
      <c r="H11" s="23">
        <v>41496</v>
      </c>
      <c r="I11" s="23">
        <v>41496</v>
      </c>
      <c r="J11" s="23"/>
      <c r="K11" s="23"/>
      <c r="L11" s="23">
        <v>41496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25"/>
      <c r="B12" s="20" t="s">
        <v>284</v>
      </c>
      <c r="C12" s="20" t="s">
        <v>285</v>
      </c>
      <c r="D12" s="20" t="s">
        <v>158</v>
      </c>
      <c r="E12" s="20" t="s">
        <v>153</v>
      </c>
      <c r="F12" s="20" t="s">
        <v>286</v>
      </c>
      <c r="G12" s="20" t="s">
        <v>287</v>
      </c>
      <c r="H12" s="23">
        <v>516186</v>
      </c>
      <c r="I12" s="23">
        <v>516186</v>
      </c>
      <c r="J12" s="23"/>
      <c r="K12" s="23"/>
      <c r="L12" s="23">
        <v>516186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5"/>
      <c r="B13" s="20" t="s">
        <v>284</v>
      </c>
      <c r="C13" s="20" t="s">
        <v>285</v>
      </c>
      <c r="D13" s="20" t="s">
        <v>168</v>
      </c>
      <c r="E13" s="20" t="s">
        <v>153</v>
      </c>
      <c r="F13" s="20" t="s">
        <v>286</v>
      </c>
      <c r="G13" s="20" t="s">
        <v>287</v>
      </c>
      <c r="H13" s="23">
        <v>119940</v>
      </c>
      <c r="I13" s="23">
        <v>119940</v>
      </c>
      <c r="J13" s="23"/>
      <c r="K13" s="23"/>
      <c r="L13" s="23">
        <v>119940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5"/>
      <c r="B14" s="20" t="s">
        <v>284</v>
      </c>
      <c r="C14" s="20" t="s">
        <v>285</v>
      </c>
      <c r="D14" s="20" t="s">
        <v>174</v>
      </c>
      <c r="E14" s="20" t="s">
        <v>153</v>
      </c>
      <c r="F14" s="20" t="s">
        <v>286</v>
      </c>
      <c r="G14" s="20" t="s">
        <v>287</v>
      </c>
      <c r="H14" s="23">
        <v>157488</v>
      </c>
      <c r="I14" s="23">
        <v>157488</v>
      </c>
      <c r="J14" s="23"/>
      <c r="K14" s="23"/>
      <c r="L14" s="23">
        <v>157488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5"/>
      <c r="B15" s="20" t="s">
        <v>284</v>
      </c>
      <c r="C15" s="20" t="s">
        <v>285</v>
      </c>
      <c r="D15" s="20" t="s">
        <v>186</v>
      </c>
      <c r="E15" s="20" t="s">
        <v>153</v>
      </c>
      <c r="F15" s="20" t="s">
        <v>286</v>
      </c>
      <c r="G15" s="20" t="s">
        <v>287</v>
      </c>
      <c r="H15" s="23">
        <v>78036</v>
      </c>
      <c r="I15" s="23">
        <v>78036</v>
      </c>
      <c r="J15" s="23"/>
      <c r="K15" s="23"/>
      <c r="L15" s="23">
        <v>78036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25"/>
      <c r="B16" s="20" t="s">
        <v>288</v>
      </c>
      <c r="C16" s="20" t="s">
        <v>289</v>
      </c>
      <c r="D16" s="20" t="s">
        <v>174</v>
      </c>
      <c r="E16" s="20" t="s">
        <v>153</v>
      </c>
      <c r="F16" s="20" t="s">
        <v>286</v>
      </c>
      <c r="G16" s="20" t="s">
        <v>287</v>
      </c>
      <c r="H16" s="23">
        <v>27000</v>
      </c>
      <c r="I16" s="23">
        <v>27000</v>
      </c>
      <c r="J16" s="23"/>
      <c r="K16" s="23"/>
      <c r="L16" s="23">
        <v>27000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5"/>
      <c r="B17" s="20" t="s">
        <v>288</v>
      </c>
      <c r="C17" s="20" t="s">
        <v>289</v>
      </c>
      <c r="D17" s="20" t="s">
        <v>178</v>
      </c>
      <c r="E17" s="20" t="s">
        <v>179</v>
      </c>
      <c r="F17" s="20" t="s">
        <v>286</v>
      </c>
      <c r="G17" s="20" t="s">
        <v>287</v>
      </c>
      <c r="H17" s="23">
        <v>301236</v>
      </c>
      <c r="I17" s="23">
        <v>301236</v>
      </c>
      <c r="J17" s="23"/>
      <c r="K17" s="23"/>
      <c r="L17" s="23">
        <v>301236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25"/>
      <c r="B18" s="20" t="s">
        <v>288</v>
      </c>
      <c r="C18" s="20" t="s">
        <v>289</v>
      </c>
      <c r="D18" s="20" t="s">
        <v>235</v>
      </c>
      <c r="E18" s="20" t="s">
        <v>236</v>
      </c>
      <c r="F18" s="20" t="s">
        <v>286</v>
      </c>
      <c r="G18" s="20" t="s">
        <v>287</v>
      </c>
      <c r="H18" s="23">
        <v>177012</v>
      </c>
      <c r="I18" s="23">
        <v>177012</v>
      </c>
      <c r="J18" s="23"/>
      <c r="K18" s="23"/>
      <c r="L18" s="23">
        <v>177012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5"/>
      <c r="B19" s="20" t="s">
        <v>288</v>
      </c>
      <c r="C19" s="20" t="s">
        <v>289</v>
      </c>
      <c r="D19" s="20" t="s">
        <v>245</v>
      </c>
      <c r="E19" s="20" t="s">
        <v>179</v>
      </c>
      <c r="F19" s="20" t="s">
        <v>286</v>
      </c>
      <c r="G19" s="20" t="s">
        <v>287</v>
      </c>
      <c r="H19" s="23">
        <v>733920</v>
      </c>
      <c r="I19" s="23">
        <v>733920</v>
      </c>
      <c r="J19" s="23"/>
      <c r="K19" s="23"/>
      <c r="L19" s="23">
        <v>733920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25"/>
      <c r="B20" s="20" t="s">
        <v>284</v>
      </c>
      <c r="C20" s="20" t="s">
        <v>285</v>
      </c>
      <c r="D20" s="20" t="s">
        <v>152</v>
      </c>
      <c r="E20" s="20" t="s">
        <v>153</v>
      </c>
      <c r="F20" s="20" t="s">
        <v>290</v>
      </c>
      <c r="G20" s="20" t="s">
        <v>291</v>
      </c>
      <c r="H20" s="23">
        <v>12900</v>
      </c>
      <c r="I20" s="23">
        <v>12900</v>
      </c>
      <c r="J20" s="23"/>
      <c r="K20" s="23"/>
      <c r="L20" s="23">
        <v>12900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25"/>
      <c r="B21" s="20" t="s">
        <v>284</v>
      </c>
      <c r="C21" s="20" t="s">
        <v>285</v>
      </c>
      <c r="D21" s="20" t="s">
        <v>158</v>
      </c>
      <c r="E21" s="20" t="s">
        <v>153</v>
      </c>
      <c r="F21" s="20" t="s">
        <v>290</v>
      </c>
      <c r="G21" s="20" t="s">
        <v>291</v>
      </c>
      <c r="H21" s="23">
        <v>146400</v>
      </c>
      <c r="I21" s="23">
        <v>146400</v>
      </c>
      <c r="J21" s="23"/>
      <c r="K21" s="23"/>
      <c r="L21" s="23">
        <v>146400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25"/>
      <c r="B22" s="20" t="s">
        <v>284</v>
      </c>
      <c r="C22" s="20" t="s">
        <v>285</v>
      </c>
      <c r="D22" s="20" t="s">
        <v>168</v>
      </c>
      <c r="E22" s="20" t="s">
        <v>153</v>
      </c>
      <c r="F22" s="20" t="s">
        <v>290</v>
      </c>
      <c r="G22" s="20" t="s">
        <v>291</v>
      </c>
      <c r="H22" s="23">
        <v>33600</v>
      </c>
      <c r="I22" s="23">
        <v>33600</v>
      </c>
      <c r="J22" s="23"/>
      <c r="K22" s="23"/>
      <c r="L22" s="23">
        <v>33600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25"/>
      <c r="B23" s="20" t="s">
        <v>284</v>
      </c>
      <c r="C23" s="20" t="s">
        <v>285</v>
      </c>
      <c r="D23" s="20" t="s">
        <v>174</v>
      </c>
      <c r="E23" s="20" t="s">
        <v>153</v>
      </c>
      <c r="F23" s="20" t="s">
        <v>290</v>
      </c>
      <c r="G23" s="20" t="s">
        <v>291</v>
      </c>
      <c r="H23" s="23">
        <v>43500</v>
      </c>
      <c r="I23" s="23">
        <v>43500</v>
      </c>
      <c r="J23" s="23"/>
      <c r="K23" s="23"/>
      <c r="L23" s="23">
        <v>43500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25"/>
      <c r="B24" s="20" t="s">
        <v>284</v>
      </c>
      <c r="C24" s="20" t="s">
        <v>285</v>
      </c>
      <c r="D24" s="20" t="s">
        <v>186</v>
      </c>
      <c r="E24" s="20" t="s">
        <v>153</v>
      </c>
      <c r="F24" s="20" t="s">
        <v>290</v>
      </c>
      <c r="G24" s="20" t="s">
        <v>291</v>
      </c>
      <c r="H24" s="23">
        <v>20700</v>
      </c>
      <c r="I24" s="23">
        <v>20700</v>
      </c>
      <c r="J24" s="23"/>
      <c r="K24" s="23"/>
      <c r="L24" s="23">
        <v>20700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25"/>
      <c r="B25" s="20" t="s">
        <v>292</v>
      </c>
      <c r="C25" s="20" t="s">
        <v>293</v>
      </c>
      <c r="D25" s="20" t="s">
        <v>152</v>
      </c>
      <c r="E25" s="20" t="s">
        <v>153</v>
      </c>
      <c r="F25" s="20" t="s">
        <v>290</v>
      </c>
      <c r="G25" s="20" t="s">
        <v>291</v>
      </c>
      <c r="H25" s="23">
        <v>6000</v>
      </c>
      <c r="I25" s="23">
        <v>6000</v>
      </c>
      <c r="J25" s="23"/>
      <c r="K25" s="23"/>
      <c r="L25" s="23">
        <v>6000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25"/>
      <c r="B26" s="20" t="s">
        <v>292</v>
      </c>
      <c r="C26" s="20" t="s">
        <v>293</v>
      </c>
      <c r="D26" s="20" t="s">
        <v>158</v>
      </c>
      <c r="E26" s="20" t="s">
        <v>153</v>
      </c>
      <c r="F26" s="20" t="s">
        <v>290</v>
      </c>
      <c r="G26" s="20" t="s">
        <v>291</v>
      </c>
      <c r="H26" s="23">
        <v>78000</v>
      </c>
      <c r="I26" s="23">
        <v>78000</v>
      </c>
      <c r="J26" s="23"/>
      <c r="K26" s="23"/>
      <c r="L26" s="23">
        <v>78000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25"/>
      <c r="B27" s="20" t="s">
        <v>292</v>
      </c>
      <c r="C27" s="20" t="s">
        <v>293</v>
      </c>
      <c r="D27" s="20" t="s">
        <v>168</v>
      </c>
      <c r="E27" s="20" t="s">
        <v>153</v>
      </c>
      <c r="F27" s="20" t="s">
        <v>290</v>
      </c>
      <c r="G27" s="20" t="s">
        <v>291</v>
      </c>
      <c r="H27" s="23">
        <v>18000</v>
      </c>
      <c r="I27" s="23">
        <v>18000</v>
      </c>
      <c r="J27" s="23"/>
      <c r="K27" s="23"/>
      <c r="L27" s="23">
        <v>18000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25"/>
      <c r="B28" s="20" t="s">
        <v>292</v>
      </c>
      <c r="C28" s="20" t="s">
        <v>293</v>
      </c>
      <c r="D28" s="20" t="s">
        <v>174</v>
      </c>
      <c r="E28" s="20" t="s">
        <v>153</v>
      </c>
      <c r="F28" s="20" t="s">
        <v>290</v>
      </c>
      <c r="G28" s="20" t="s">
        <v>291</v>
      </c>
      <c r="H28" s="23">
        <v>24000</v>
      </c>
      <c r="I28" s="23">
        <v>24000</v>
      </c>
      <c r="J28" s="23"/>
      <c r="K28" s="23"/>
      <c r="L28" s="23">
        <v>24000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25"/>
      <c r="B29" s="20" t="s">
        <v>292</v>
      </c>
      <c r="C29" s="20" t="s">
        <v>293</v>
      </c>
      <c r="D29" s="20" t="s">
        <v>186</v>
      </c>
      <c r="E29" s="20" t="s">
        <v>153</v>
      </c>
      <c r="F29" s="20" t="s">
        <v>290</v>
      </c>
      <c r="G29" s="20" t="s">
        <v>291</v>
      </c>
      <c r="H29" s="23">
        <v>12000</v>
      </c>
      <c r="I29" s="23">
        <v>12000</v>
      </c>
      <c r="J29" s="23"/>
      <c r="K29" s="23"/>
      <c r="L29" s="23">
        <v>12000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25"/>
      <c r="B30" s="20" t="s">
        <v>284</v>
      </c>
      <c r="C30" s="20" t="s">
        <v>285</v>
      </c>
      <c r="D30" s="20" t="s">
        <v>152</v>
      </c>
      <c r="E30" s="20" t="s">
        <v>153</v>
      </c>
      <c r="F30" s="20" t="s">
        <v>290</v>
      </c>
      <c r="G30" s="20" t="s">
        <v>291</v>
      </c>
      <c r="H30" s="23">
        <v>49104</v>
      </c>
      <c r="I30" s="23">
        <v>49104</v>
      </c>
      <c r="J30" s="23"/>
      <c r="K30" s="23"/>
      <c r="L30" s="23">
        <v>49104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25"/>
      <c r="B31" s="20" t="s">
        <v>284</v>
      </c>
      <c r="C31" s="20" t="s">
        <v>285</v>
      </c>
      <c r="D31" s="20" t="s">
        <v>158</v>
      </c>
      <c r="E31" s="20" t="s">
        <v>153</v>
      </c>
      <c r="F31" s="20" t="s">
        <v>290</v>
      </c>
      <c r="G31" s="20" t="s">
        <v>291</v>
      </c>
      <c r="H31" s="23">
        <v>614580</v>
      </c>
      <c r="I31" s="23">
        <v>614580</v>
      </c>
      <c r="J31" s="23"/>
      <c r="K31" s="23"/>
      <c r="L31" s="23">
        <v>614580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25"/>
      <c r="B32" s="20" t="s">
        <v>284</v>
      </c>
      <c r="C32" s="20" t="s">
        <v>285</v>
      </c>
      <c r="D32" s="20" t="s">
        <v>168</v>
      </c>
      <c r="E32" s="20" t="s">
        <v>153</v>
      </c>
      <c r="F32" s="20" t="s">
        <v>290</v>
      </c>
      <c r="G32" s="20" t="s">
        <v>291</v>
      </c>
      <c r="H32" s="23">
        <v>143520</v>
      </c>
      <c r="I32" s="23">
        <v>143520</v>
      </c>
      <c r="J32" s="23"/>
      <c r="K32" s="23"/>
      <c r="L32" s="23">
        <v>143520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25"/>
      <c r="B33" s="20" t="s">
        <v>284</v>
      </c>
      <c r="C33" s="20" t="s">
        <v>285</v>
      </c>
      <c r="D33" s="20" t="s">
        <v>174</v>
      </c>
      <c r="E33" s="20" t="s">
        <v>153</v>
      </c>
      <c r="F33" s="20" t="s">
        <v>290</v>
      </c>
      <c r="G33" s="20" t="s">
        <v>291</v>
      </c>
      <c r="H33" s="23">
        <v>192192</v>
      </c>
      <c r="I33" s="23">
        <v>192192</v>
      </c>
      <c r="J33" s="23"/>
      <c r="K33" s="23"/>
      <c r="L33" s="23">
        <v>192192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25"/>
      <c r="B34" s="20" t="s">
        <v>284</v>
      </c>
      <c r="C34" s="20" t="s">
        <v>285</v>
      </c>
      <c r="D34" s="20" t="s">
        <v>186</v>
      </c>
      <c r="E34" s="20" t="s">
        <v>153</v>
      </c>
      <c r="F34" s="20" t="s">
        <v>290</v>
      </c>
      <c r="G34" s="20" t="s">
        <v>291</v>
      </c>
      <c r="H34" s="23">
        <v>93732</v>
      </c>
      <c r="I34" s="23">
        <v>93732</v>
      </c>
      <c r="J34" s="23"/>
      <c r="K34" s="23"/>
      <c r="L34" s="23">
        <v>93732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25"/>
      <c r="B35" s="20" t="s">
        <v>288</v>
      </c>
      <c r="C35" s="20" t="s">
        <v>289</v>
      </c>
      <c r="D35" s="20" t="s">
        <v>174</v>
      </c>
      <c r="E35" s="20" t="s">
        <v>153</v>
      </c>
      <c r="F35" s="20" t="s">
        <v>290</v>
      </c>
      <c r="G35" s="20" t="s">
        <v>291</v>
      </c>
      <c r="H35" s="23">
        <v>7560</v>
      </c>
      <c r="I35" s="23">
        <v>7560</v>
      </c>
      <c r="J35" s="23"/>
      <c r="K35" s="23"/>
      <c r="L35" s="23">
        <v>7560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25"/>
      <c r="B36" s="20" t="s">
        <v>288</v>
      </c>
      <c r="C36" s="20" t="s">
        <v>289</v>
      </c>
      <c r="D36" s="20" t="s">
        <v>178</v>
      </c>
      <c r="E36" s="20" t="s">
        <v>179</v>
      </c>
      <c r="F36" s="20" t="s">
        <v>290</v>
      </c>
      <c r="G36" s="20" t="s">
        <v>291</v>
      </c>
      <c r="H36" s="23">
        <v>64560</v>
      </c>
      <c r="I36" s="23">
        <v>64560</v>
      </c>
      <c r="J36" s="23"/>
      <c r="K36" s="23"/>
      <c r="L36" s="23">
        <v>64560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25"/>
      <c r="B37" s="20" t="s">
        <v>288</v>
      </c>
      <c r="C37" s="20" t="s">
        <v>289</v>
      </c>
      <c r="D37" s="20" t="s">
        <v>235</v>
      </c>
      <c r="E37" s="20" t="s">
        <v>236</v>
      </c>
      <c r="F37" s="20" t="s">
        <v>290</v>
      </c>
      <c r="G37" s="20" t="s">
        <v>291</v>
      </c>
      <c r="H37" s="23">
        <v>39900</v>
      </c>
      <c r="I37" s="23">
        <v>39900</v>
      </c>
      <c r="J37" s="23"/>
      <c r="K37" s="23"/>
      <c r="L37" s="23">
        <v>39900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25"/>
      <c r="B38" s="20" t="s">
        <v>288</v>
      </c>
      <c r="C38" s="20" t="s">
        <v>289</v>
      </c>
      <c r="D38" s="20" t="s">
        <v>245</v>
      </c>
      <c r="E38" s="20" t="s">
        <v>179</v>
      </c>
      <c r="F38" s="20" t="s">
        <v>290</v>
      </c>
      <c r="G38" s="20" t="s">
        <v>291</v>
      </c>
      <c r="H38" s="23">
        <v>208596</v>
      </c>
      <c r="I38" s="23">
        <v>208596</v>
      </c>
      <c r="J38" s="23"/>
      <c r="K38" s="23"/>
      <c r="L38" s="23">
        <v>208596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25"/>
      <c r="B39" s="20" t="s">
        <v>294</v>
      </c>
      <c r="C39" s="20" t="s">
        <v>295</v>
      </c>
      <c r="D39" s="20" t="s">
        <v>174</v>
      </c>
      <c r="E39" s="20" t="s">
        <v>153</v>
      </c>
      <c r="F39" s="20" t="s">
        <v>290</v>
      </c>
      <c r="G39" s="20" t="s">
        <v>291</v>
      </c>
      <c r="H39" s="23">
        <v>6000</v>
      </c>
      <c r="I39" s="23">
        <v>6000</v>
      </c>
      <c r="J39" s="23"/>
      <c r="K39" s="23"/>
      <c r="L39" s="23">
        <v>6000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18.75" customHeight="1" spans="1:23">
      <c r="A40" s="25"/>
      <c r="B40" s="20" t="s">
        <v>294</v>
      </c>
      <c r="C40" s="20" t="s">
        <v>295</v>
      </c>
      <c r="D40" s="20" t="s">
        <v>178</v>
      </c>
      <c r="E40" s="20" t="s">
        <v>179</v>
      </c>
      <c r="F40" s="20" t="s">
        <v>290</v>
      </c>
      <c r="G40" s="20" t="s">
        <v>291</v>
      </c>
      <c r="H40" s="23">
        <v>48000</v>
      </c>
      <c r="I40" s="23">
        <v>48000</v>
      </c>
      <c r="J40" s="23"/>
      <c r="K40" s="23"/>
      <c r="L40" s="23">
        <v>48000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18.75" customHeight="1" spans="1:23">
      <c r="A41" s="25"/>
      <c r="B41" s="20" t="s">
        <v>294</v>
      </c>
      <c r="C41" s="20" t="s">
        <v>295</v>
      </c>
      <c r="D41" s="20" t="s">
        <v>235</v>
      </c>
      <c r="E41" s="20" t="s">
        <v>236</v>
      </c>
      <c r="F41" s="20" t="s">
        <v>290</v>
      </c>
      <c r="G41" s="20" t="s">
        <v>291</v>
      </c>
      <c r="H41" s="23">
        <v>30000</v>
      </c>
      <c r="I41" s="23">
        <v>30000</v>
      </c>
      <c r="J41" s="23"/>
      <c r="K41" s="23"/>
      <c r="L41" s="23">
        <v>30000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18.75" customHeight="1" spans="1:23">
      <c r="A42" s="25"/>
      <c r="B42" s="20" t="s">
        <v>294</v>
      </c>
      <c r="C42" s="20" t="s">
        <v>295</v>
      </c>
      <c r="D42" s="20" t="s">
        <v>245</v>
      </c>
      <c r="E42" s="20" t="s">
        <v>179</v>
      </c>
      <c r="F42" s="20" t="s">
        <v>290</v>
      </c>
      <c r="G42" s="20" t="s">
        <v>291</v>
      </c>
      <c r="H42" s="23">
        <v>120000</v>
      </c>
      <c r="I42" s="23">
        <v>120000</v>
      </c>
      <c r="J42" s="23"/>
      <c r="K42" s="23"/>
      <c r="L42" s="23">
        <v>120000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18.75" customHeight="1" spans="1:23">
      <c r="A43" s="25"/>
      <c r="B43" s="20" t="s">
        <v>284</v>
      </c>
      <c r="C43" s="20" t="s">
        <v>285</v>
      </c>
      <c r="D43" s="20" t="s">
        <v>152</v>
      </c>
      <c r="E43" s="20" t="s">
        <v>153</v>
      </c>
      <c r="F43" s="20" t="s">
        <v>296</v>
      </c>
      <c r="G43" s="20" t="s">
        <v>297</v>
      </c>
      <c r="H43" s="23">
        <v>3458</v>
      </c>
      <c r="I43" s="23">
        <v>3458</v>
      </c>
      <c r="J43" s="23"/>
      <c r="K43" s="23"/>
      <c r="L43" s="23">
        <v>3458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18.75" customHeight="1" spans="1:23">
      <c r="A44" s="25"/>
      <c r="B44" s="20" t="s">
        <v>284</v>
      </c>
      <c r="C44" s="20" t="s">
        <v>285</v>
      </c>
      <c r="D44" s="20" t="s">
        <v>158</v>
      </c>
      <c r="E44" s="20" t="s">
        <v>153</v>
      </c>
      <c r="F44" s="20" t="s">
        <v>296</v>
      </c>
      <c r="G44" s="20" t="s">
        <v>297</v>
      </c>
      <c r="H44" s="23">
        <v>43015.5</v>
      </c>
      <c r="I44" s="23">
        <v>43015.5</v>
      </c>
      <c r="J44" s="23"/>
      <c r="K44" s="23"/>
      <c r="L44" s="23">
        <v>43015.5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18.75" customHeight="1" spans="1:23">
      <c r="A45" s="25"/>
      <c r="B45" s="20" t="s">
        <v>284</v>
      </c>
      <c r="C45" s="20" t="s">
        <v>285</v>
      </c>
      <c r="D45" s="20" t="s">
        <v>168</v>
      </c>
      <c r="E45" s="20" t="s">
        <v>153</v>
      </c>
      <c r="F45" s="20" t="s">
        <v>296</v>
      </c>
      <c r="G45" s="20" t="s">
        <v>297</v>
      </c>
      <c r="H45" s="23">
        <v>9995</v>
      </c>
      <c r="I45" s="23">
        <v>9995</v>
      </c>
      <c r="J45" s="23"/>
      <c r="K45" s="23"/>
      <c r="L45" s="23">
        <v>9995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18.75" customHeight="1" spans="1:23">
      <c r="A46" s="25"/>
      <c r="B46" s="20" t="s">
        <v>284</v>
      </c>
      <c r="C46" s="20" t="s">
        <v>285</v>
      </c>
      <c r="D46" s="20" t="s">
        <v>174</v>
      </c>
      <c r="E46" s="20" t="s">
        <v>153</v>
      </c>
      <c r="F46" s="20" t="s">
        <v>296</v>
      </c>
      <c r="G46" s="20" t="s">
        <v>297</v>
      </c>
      <c r="H46" s="23">
        <v>13124</v>
      </c>
      <c r="I46" s="23">
        <v>13124</v>
      </c>
      <c r="J46" s="23"/>
      <c r="K46" s="23"/>
      <c r="L46" s="23">
        <v>13124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ht="18.75" customHeight="1" spans="1:23">
      <c r="A47" s="25"/>
      <c r="B47" s="20" t="s">
        <v>284</v>
      </c>
      <c r="C47" s="20" t="s">
        <v>285</v>
      </c>
      <c r="D47" s="20" t="s">
        <v>186</v>
      </c>
      <c r="E47" s="20" t="s">
        <v>153</v>
      </c>
      <c r="F47" s="20" t="s">
        <v>296</v>
      </c>
      <c r="G47" s="20" t="s">
        <v>297</v>
      </c>
      <c r="H47" s="23">
        <v>6503</v>
      </c>
      <c r="I47" s="23">
        <v>6503</v>
      </c>
      <c r="J47" s="23"/>
      <c r="K47" s="23"/>
      <c r="L47" s="23">
        <v>6503</v>
      </c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ht="18.75" customHeight="1" spans="1:23">
      <c r="A48" s="25"/>
      <c r="B48" s="20" t="s">
        <v>298</v>
      </c>
      <c r="C48" s="20" t="s">
        <v>299</v>
      </c>
      <c r="D48" s="20" t="s">
        <v>152</v>
      </c>
      <c r="E48" s="20" t="s">
        <v>153</v>
      </c>
      <c r="F48" s="20" t="s">
        <v>296</v>
      </c>
      <c r="G48" s="20" t="s">
        <v>297</v>
      </c>
      <c r="H48" s="23">
        <v>21600</v>
      </c>
      <c r="I48" s="23">
        <v>21600</v>
      </c>
      <c r="J48" s="23"/>
      <c r="K48" s="23"/>
      <c r="L48" s="23">
        <v>21600</v>
      </c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ht="18.75" customHeight="1" spans="1:23">
      <c r="A49" s="25"/>
      <c r="B49" s="20" t="s">
        <v>298</v>
      </c>
      <c r="C49" s="20" t="s">
        <v>299</v>
      </c>
      <c r="D49" s="20" t="s">
        <v>158</v>
      </c>
      <c r="E49" s="20" t="s">
        <v>153</v>
      </c>
      <c r="F49" s="20" t="s">
        <v>296</v>
      </c>
      <c r="G49" s="20" t="s">
        <v>297</v>
      </c>
      <c r="H49" s="23">
        <v>240540</v>
      </c>
      <c r="I49" s="23">
        <v>240540</v>
      </c>
      <c r="J49" s="23"/>
      <c r="K49" s="23"/>
      <c r="L49" s="23">
        <v>240540</v>
      </c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ht="18.75" customHeight="1" spans="1:23">
      <c r="A50" s="25"/>
      <c r="B50" s="20" t="s">
        <v>298</v>
      </c>
      <c r="C50" s="20" t="s">
        <v>299</v>
      </c>
      <c r="D50" s="20" t="s">
        <v>168</v>
      </c>
      <c r="E50" s="20" t="s">
        <v>153</v>
      </c>
      <c r="F50" s="20" t="s">
        <v>296</v>
      </c>
      <c r="G50" s="20" t="s">
        <v>297</v>
      </c>
      <c r="H50" s="23">
        <v>55020</v>
      </c>
      <c r="I50" s="23">
        <v>55020</v>
      </c>
      <c r="J50" s="23"/>
      <c r="K50" s="23"/>
      <c r="L50" s="23">
        <v>55020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18.75" customHeight="1" spans="1:23">
      <c r="A51" s="25"/>
      <c r="B51" s="20" t="s">
        <v>298</v>
      </c>
      <c r="C51" s="20" t="s">
        <v>299</v>
      </c>
      <c r="D51" s="20" t="s">
        <v>174</v>
      </c>
      <c r="E51" s="20" t="s">
        <v>153</v>
      </c>
      <c r="F51" s="20" t="s">
        <v>296</v>
      </c>
      <c r="G51" s="20" t="s">
        <v>297</v>
      </c>
      <c r="H51" s="23">
        <v>72720</v>
      </c>
      <c r="I51" s="23">
        <v>72720</v>
      </c>
      <c r="J51" s="23"/>
      <c r="K51" s="23"/>
      <c r="L51" s="23">
        <v>72720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18.75" customHeight="1" spans="1:23">
      <c r="A52" s="25"/>
      <c r="B52" s="20" t="s">
        <v>298</v>
      </c>
      <c r="C52" s="20" t="s">
        <v>299</v>
      </c>
      <c r="D52" s="20" t="s">
        <v>186</v>
      </c>
      <c r="E52" s="20" t="s">
        <v>153</v>
      </c>
      <c r="F52" s="20" t="s">
        <v>296</v>
      </c>
      <c r="G52" s="20" t="s">
        <v>297</v>
      </c>
      <c r="H52" s="23">
        <v>33660</v>
      </c>
      <c r="I52" s="23">
        <v>33660</v>
      </c>
      <c r="J52" s="23"/>
      <c r="K52" s="23"/>
      <c r="L52" s="23">
        <v>33660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18.75" customHeight="1" spans="1:23">
      <c r="A53" s="25"/>
      <c r="B53" s="20" t="s">
        <v>300</v>
      </c>
      <c r="C53" s="20" t="s">
        <v>301</v>
      </c>
      <c r="D53" s="20" t="s">
        <v>174</v>
      </c>
      <c r="E53" s="20" t="s">
        <v>153</v>
      </c>
      <c r="F53" s="20" t="s">
        <v>302</v>
      </c>
      <c r="G53" s="20" t="s">
        <v>303</v>
      </c>
      <c r="H53" s="23">
        <v>27072</v>
      </c>
      <c r="I53" s="23">
        <v>27072</v>
      </c>
      <c r="J53" s="23"/>
      <c r="K53" s="23"/>
      <c r="L53" s="23">
        <v>27072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18.75" customHeight="1" spans="1:23">
      <c r="A54" s="25"/>
      <c r="B54" s="20" t="s">
        <v>300</v>
      </c>
      <c r="C54" s="20" t="s">
        <v>301</v>
      </c>
      <c r="D54" s="20" t="s">
        <v>178</v>
      </c>
      <c r="E54" s="20" t="s">
        <v>179</v>
      </c>
      <c r="F54" s="20" t="s">
        <v>302</v>
      </c>
      <c r="G54" s="20" t="s">
        <v>303</v>
      </c>
      <c r="H54" s="23">
        <v>221304</v>
      </c>
      <c r="I54" s="23">
        <v>221304</v>
      </c>
      <c r="J54" s="23"/>
      <c r="K54" s="23"/>
      <c r="L54" s="23">
        <v>221304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18.75" customHeight="1" spans="1:23">
      <c r="A55" s="25"/>
      <c r="B55" s="20" t="s">
        <v>300</v>
      </c>
      <c r="C55" s="20" t="s">
        <v>301</v>
      </c>
      <c r="D55" s="20" t="s">
        <v>235</v>
      </c>
      <c r="E55" s="20" t="s">
        <v>236</v>
      </c>
      <c r="F55" s="20" t="s">
        <v>302</v>
      </c>
      <c r="G55" s="20" t="s">
        <v>303</v>
      </c>
      <c r="H55" s="23">
        <v>137760</v>
      </c>
      <c r="I55" s="23">
        <v>137760</v>
      </c>
      <c r="J55" s="23"/>
      <c r="K55" s="23"/>
      <c r="L55" s="23">
        <v>137760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18.75" customHeight="1" spans="1:23">
      <c r="A56" s="25"/>
      <c r="B56" s="20" t="s">
        <v>300</v>
      </c>
      <c r="C56" s="20" t="s">
        <v>301</v>
      </c>
      <c r="D56" s="20" t="s">
        <v>245</v>
      </c>
      <c r="E56" s="20" t="s">
        <v>179</v>
      </c>
      <c r="F56" s="20" t="s">
        <v>302</v>
      </c>
      <c r="G56" s="20" t="s">
        <v>303</v>
      </c>
      <c r="H56" s="23">
        <v>553260</v>
      </c>
      <c r="I56" s="23">
        <v>553260</v>
      </c>
      <c r="J56" s="23"/>
      <c r="K56" s="23"/>
      <c r="L56" s="23">
        <v>553260</v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18.75" customHeight="1" spans="1:23">
      <c r="A57" s="25"/>
      <c r="B57" s="20" t="s">
        <v>304</v>
      </c>
      <c r="C57" s="20" t="s">
        <v>305</v>
      </c>
      <c r="D57" s="20" t="s">
        <v>174</v>
      </c>
      <c r="E57" s="20" t="s">
        <v>153</v>
      </c>
      <c r="F57" s="20" t="s">
        <v>302</v>
      </c>
      <c r="G57" s="20" t="s">
        <v>303</v>
      </c>
      <c r="H57" s="23">
        <v>18000</v>
      </c>
      <c r="I57" s="23">
        <v>18000</v>
      </c>
      <c r="J57" s="23"/>
      <c r="K57" s="23"/>
      <c r="L57" s="23">
        <v>18000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ht="18.75" customHeight="1" spans="1:23">
      <c r="A58" s="25"/>
      <c r="B58" s="20" t="s">
        <v>304</v>
      </c>
      <c r="C58" s="20" t="s">
        <v>305</v>
      </c>
      <c r="D58" s="20" t="s">
        <v>178</v>
      </c>
      <c r="E58" s="20" t="s">
        <v>179</v>
      </c>
      <c r="F58" s="20" t="s">
        <v>302</v>
      </c>
      <c r="G58" s="20" t="s">
        <v>303</v>
      </c>
      <c r="H58" s="23">
        <v>144000</v>
      </c>
      <c r="I58" s="23">
        <v>144000</v>
      </c>
      <c r="J58" s="23"/>
      <c r="K58" s="23"/>
      <c r="L58" s="23">
        <v>144000</v>
      </c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ht="18.75" customHeight="1" spans="1:23">
      <c r="A59" s="25"/>
      <c r="B59" s="20" t="s">
        <v>304</v>
      </c>
      <c r="C59" s="20" t="s">
        <v>305</v>
      </c>
      <c r="D59" s="20" t="s">
        <v>235</v>
      </c>
      <c r="E59" s="20" t="s">
        <v>236</v>
      </c>
      <c r="F59" s="20" t="s">
        <v>302</v>
      </c>
      <c r="G59" s="20" t="s">
        <v>303</v>
      </c>
      <c r="H59" s="23">
        <v>90000</v>
      </c>
      <c r="I59" s="23">
        <v>90000</v>
      </c>
      <c r="J59" s="23"/>
      <c r="K59" s="23"/>
      <c r="L59" s="23">
        <v>90000</v>
      </c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ht="18.75" customHeight="1" spans="1:23">
      <c r="A60" s="25"/>
      <c r="B60" s="20" t="s">
        <v>304</v>
      </c>
      <c r="C60" s="20" t="s">
        <v>305</v>
      </c>
      <c r="D60" s="20" t="s">
        <v>245</v>
      </c>
      <c r="E60" s="20" t="s">
        <v>179</v>
      </c>
      <c r="F60" s="20" t="s">
        <v>302</v>
      </c>
      <c r="G60" s="20" t="s">
        <v>303</v>
      </c>
      <c r="H60" s="23">
        <v>360000</v>
      </c>
      <c r="I60" s="23">
        <v>360000</v>
      </c>
      <c r="J60" s="23"/>
      <c r="K60" s="23"/>
      <c r="L60" s="23">
        <v>360000</v>
      </c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ht="18.75" customHeight="1" spans="1:23">
      <c r="A61" s="25"/>
      <c r="B61" s="20" t="s">
        <v>306</v>
      </c>
      <c r="C61" s="20" t="s">
        <v>307</v>
      </c>
      <c r="D61" s="20" t="s">
        <v>174</v>
      </c>
      <c r="E61" s="20" t="s">
        <v>153</v>
      </c>
      <c r="F61" s="20" t="s">
        <v>302</v>
      </c>
      <c r="G61" s="20" t="s">
        <v>303</v>
      </c>
      <c r="H61" s="23">
        <v>12480</v>
      </c>
      <c r="I61" s="23">
        <v>12480</v>
      </c>
      <c r="J61" s="23"/>
      <c r="K61" s="23"/>
      <c r="L61" s="23">
        <v>12480</v>
      </c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ht="18.75" customHeight="1" spans="1:23">
      <c r="A62" s="25"/>
      <c r="B62" s="20" t="s">
        <v>306</v>
      </c>
      <c r="C62" s="20" t="s">
        <v>307</v>
      </c>
      <c r="D62" s="20" t="s">
        <v>178</v>
      </c>
      <c r="E62" s="20" t="s">
        <v>179</v>
      </c>
      <c r="F62" s="20" t="s">
        <v>302</v>
      </c>
      <c r="G62" s="20" t="s">
        <v>303</v>
      </c>
      <c r="H62" s="23">
        <v>103560</v>
      </c>
      <c r="I62" s="23">
        <v>103560</v>
      </c>
      <c r="J62" s="23"/>
      <c r="K62" s="23"/>
      <c r="L62" s="23">
        <v>103560</v>
      </c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ht="18.75" customHeight="1" spans="1:23">
      <c r="A63" s="25"/>
      <c r="B63" s="20" t="s">
        <v>306</v>
      </c>
      <c r="C63" s="20" t="s">
        <v>307</v>
      </c>
      <c r="D63" s="20" t="s">
        <v>235</v>
      </c>
      <c r="E63" s="20" t="s">
        <v>236</v>
      </c>
      <c r="F63" s="20" t="s">
        <v>302</v>
      </c>
      <c r="G63" s="20" t="s">
        <v>303</v>
      </c>
      <c r="H63" s="23">
        <v>63600</v>
      </c>
      <c r="I63" s="23">
        <v>63600</v>
      </c>
      <c r="J63" s="23"/>
      <c r="K63" s="23"/>
      <c r="L63" s="23">
        <v>63600</v>
      </c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ht="18.75" customHeight="1" spans="1:23">
      <c r="A64" s="25"/>
      <c r="B64" s="20" t="s">
        <v>306</v>
      </c>
      <c r="C64" s="20" t="s">
        <v>307</v>
      </c>
      <c r="D64" s="20" t="s">
        <v>245</v>
      </c>
      <c r="E64" s="20" t="s">
        <v>179</v>
      </c>
      <c r="F64" s="20" t="s">
        <v>302</v>
      </c>
      <c r="G64" s="20" t="s">
        <v>303</v>
      </c>
      <c r="H64" s="23">
        <v>260460</v>
      </c>
      <c r="I64" s="23">
        <v>260460</v>
      </c>
      <c r="J64" s="23"/>
      <c r="K64" s="23"/>
      <c r="L64" s="23">
        <v>260460</v>
      </c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</row>
    <row r="65" ht="18.75" customHeight="1" spans="1:23">
      <c r="A65" s="25"/>
      <c r="B65" s="20" t="s">
        <v>308</v>
      </c>
      <c r="C65" s="20" t="s">
        <v>309</v>
      </c>
      <c r="D65" s="20" t="s">
        <v>203</v>
      </c>
      <c r="E65" s="20" t="s">
        <v>204</v>
      </c>
      <c r="F65" s="20" t="s">
        <v>310</v>
      </c>
      <c r="G65" s="20" t="s">
        <v>311</v>
      </c>
      <c r="H65" s="23">
        <v>852143.04</v>
      </c>
      <c r="I65" s="23">
        <v>852143.04</v>
      </c>
      <c r="J65" s="23"/>
      <c r="K65" s="23"/>
      <c r="L65" s="23">
        <v>852143.04</v>
      </c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ht="18.75" customHeight="1" spans="1:23">
      <c r="A66" s="25"/>
      <c r="B66" s="20" t="s">
        <v>308</v>
      </c>
      <c r="C66" s="20" t="s">
        <v>309</v>
      </c>
      <c r="D66" s="20" t="s">
        <v>312</v>
      </c>
      <c r="E66" s="20" t="s">
        <v>313</v>
      </c>
      <c r="F66" s="20" t="s">
        <v>314</v>
      </c>
      <c r="G66" s="20" t="s">
        <v>315</v>
      </c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</row>
    <row r="67" ht="18.75" customHeight="1" spans="1:23">
      <c r="A67" s="25"/>
      <c r="B67" s="20" t="s">
        <v>308</v>
      </c>
      <c r="C67" s="20" t="s">
        <v>309</v>
      </c>
      <c r="D67" s="20" t="s">
        <v>223</v>
      </c>
      <c r="E67" s="20" t="s">
        <v>224</v>
      </c>
      <c r="F67" s="20" t="s">
        <v>316</v>
      </c>
      <c r="G67" s="20" t="s">
        <v>317</v>
      </c>
      <c r="H67" s="23">
        <v>172516.79</v>
      </c>
      <c r="I67" s="23">
        <v>172516.79</v>
      </c>
      <c r="J67" s="23"/>
      <c r="K67" s="23"/>
      <c r="L67" s="23">
        <v>172516.79</v>
      </c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</row>
    <row r="68" ht="18.75" customHeight="1" spans="1:23">
      <c r="A68" s="25"/>
      <c r="B68" s="20" t="s">
        <v>308</v>
      </c>
      <c r="C68" s="20" t="s">
        <v>309</v>
      </c>
      <c r="D68" s="20" t="s">
        <v>225</v>
      </c>
      <c r="E68" s="20" t="s">
        <v>226</v>
      </c>
      <c r="F68" s="20" t="s">
        <v>316</v>
      </c>
      <c r="G68" s="20" t="s">
        <v>317</v>
      </c>
      <c r="H68" s="23">
        <v>205621.68</v>
      </c>
      <c r="I68" s="23">
        <v>205621.68</v>
      </c>
      <c r="J68" s="23"/>
      <c r="K68" s="23"/>
      <c r="L68" s="23">
        <v>205621.68</v>
      </c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</row>
    <row r="69" ht="18.75" customHeight="1" spans="1:23">
      <c r="A69" s="25"/>
      <c r="B69" s="20" t="s">
        <v>308</v>
      </c>
      <c r="C69" s="20" t="s">
        <v>309</v>
      </c>
      <c r="D69" s="20" t="s">
        <v>318</v>
      </c>
      <c r="E69" s="20" t="s">
        <v>319</v>
      </c>
      <c r="F69" s="20" t="s">
        <v>320</v>
      </c>
      <c r="G69" s="20" t="s">
        <v>321</v>
      </c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</row>
    <row r="70" ht="18.75" customHeight="1" spans="1:23">
      <c r="A70" s="25"/>
      <c r="B70" s="20" t="s">
        <v>308</v>
      </c>
      <c r="C70" s="20" t="s">
        <v>309</v>
      </c>
      <c r="D70" s="20" t="s">
        <v>158</v>
      </c>
      <c r="E70" s="20" t="s">
        <v>153</v>
      </c>
      <c r="F70" s="20" t="s">
        <v>322</v>
      </c>
      <c r="G70" s="20" t="s">
        <v>323</v>
      </c>
      <c r="H70" s="23">
        <v>1352.11</v>
      </c>
      <c r="I70" s="23">
        <v>1352.11</v>
      </c>
      <c r="J70" s="23"/>
      <c r="K70" s="23"/>
      <c r="L70" s="23">
        <v>1352.11</v>
      </c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</row>
    <row r="71" ht="18.75" customHeight="1" spans="1:23">
      <c r="A71" s="25"/>
      <c r="B71" s="20" t="s">
        <v>308</v>
      </c>
      <c r="C71" s="20" t="s">
        <v>309</v>
      </c>
      <c r="D71" s="20" t="s">
        <v>174</v>
      </c>
      <c r="E71" s="20" t="s">
        <v>153</v>
      </c>
      <c r="F71" s="20" t="s">
        <v>322</v>
      </c>
      <c r="G71" s="20" t="s">
        <v>323</v>
      </c>
      <c r="H71" s="23">
        <v>518.78</v>
      </c>
      <c r="I71" s="23">
        <v>518.78</v>
      </c>
      <c r="J71" s="23"/>
      <c r="K71" s="23"/>
      <c r="L71" s="23">
        <v>518.78</v>
      </c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</row>
    <row r="72" ht="18.75" customHeight="1" spans="1:23">
      <c r="A72" s="25"/>
      <c r="B72" s="20" t="s">
        <v>308</v>
      </c>
      <c r="C72" s="20" t="s">
        <v>309</v>
      </c>
      <c r="D72" s="20" t="s">
        <v>178</v>
      </c>
      <c r="E72" s="20" t="s">
        <v>179</v>
      </c>
      <c r="F72" s="20" t="s">
        <v>322</v>
      </c>
      <c r="G72" s="20" t="s">
        <v>323</v>
      </c>
      <c r="H72" s="23">
        <v>4834.62</v>
      </c>
      <c r="I72" s="23">
        <v>4834.62</v>
      </c>
      <c r="J72" s="23"/>
      <c r="K72" s="23"/>
      <c r="L72" s="23">
        <v>4834.62</v>
      </c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</row>
    <row r="73" ht="18.75" customHeight="1" spans="1:23">
      <c r="A73" s="25"/>
      <c r="B73" s="20" t="s">
        <v>308</v>
      </c>
      <c r="C73" s="20" t="s">
        <v>309</v>
      </c>
      <c r="D73" s="20" t="s">
        <v>235</v>
      </c>
      <c r="E73" s="20" t="s">
        <v>236</v>
      </c>
      <c r="F73" s="20" t="s">
        <v>322</v>
      </c>
      <c r="G73" s="20" t="s">
        <v>323</v>
      </c>
      <c r="H73" s="23">
        <v>2927.9</v>
      </c>
      <c r="I73" s="23">
        <v>2927.9</v>
      </c>
      <c r="J73" s="23"/>
      <c r="K73" s="23"/>
      <c r="L73" s="23">
        <v>2927.9</v>
      </c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</row>
    <row r="74" ht="18.75" customHeight="1" spans="1:23">
      <c r="A74" s="25"/>
      <c r="B74" s="20" t="s">
        <v>308</v>
      </c>
      <c r="C74" s="20" t="s">
        <v>309</v>
      </c>
      <c r="D74" s="20" t="s">
        <v>245</v>
      </c>
      <c r="E74" s="20" t="s">
        <v>179</v>
      </c>
      <c r="F74" s="20" t="s">
        <v>322</v>
      </c>
      <c r="G74" s="20" t="s">
        <v>323</v>
      </c>
      <c r="H74" s="23">
        <v>11991.25</v>
      </c>
      <c r="I74" s="23">
        <v>11991.25</v>
      </c>
      <c r="J74" s="23"/>
      <c r="K74" s="23"/>
      <c r="L74" s="23">
        <v>11991.25</v>
      </c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</row>
    <row r="75" ht="18.75" customHeight="1" spans="1:23">
      <c r="A75" s="25"/>
      <c r="B75" s="20" t="s">
        <v>308</v>
      </c>
      <c r="C75" s="20" t="s">
        <v>309</v>
      </c>
      <c r="D75" s="20" t="s">
        <v>227</v>
      </c>
      <c r="E75" s="20" t="s">
        <v>228</v>
      </c>
      <c r="F75" s="20" t="s">
        <v>322</v>
      </c>
      <c r="G75" s="20" t="s">
        <v>323</v>
      </c>
      <c r="H75" s="23">
        <v>17556</v>
      </c>
      <c r="I75" s="23">
        <v>17556</v>
      </c>
      <c r="J75" s="23"/>
      <c r="K75" s="23"/>
      <c r="L75" s="23">
        <v>17556</v>
      </c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</row>
    <row r="76" ht="18.75" customHeight="1" spans="1:23">
      <c r="A76" s="25"/>
      <c r="B76" s="20" t="s">
        <v>308</v>
      </c>
      <c r="C76" s="20" t="s">
        <v>309</v>
      </c>
      <c r="D76" s="20" t="s">
        <v>227</v>
      </c>
      <c r="E76" s="20" t="s">
        <v>228</v>
      </c>
      <c r="F76" s="20" t="s">
        <v>322</v>
      </c>
      <c r="G76" s="20" t="s">
        <v>323</v>
      </c>
      <c r="H76" s="23">
        <v>10651.79</v>
      </c>
      <c r="I76" s="23">
        <v>10651.79</v>
      </c>
      <c r="J76" s="23"/>
      <c r="K76" s="23"/>
      <c r="L76" s="23">
        <v>10651.79</v>
      </c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</row>
    <row r="77" ht="18.75" customHeight="1" spans="1:23">
      <c r="A77" s="25"/>
      <c r="B77" s="20" t="s">
        <v>324</v>
      </c>
      <c r="C77" s="20" t="s">
        <v>249</v>
      </c>
      <c r="D77" s="20" t="s">
        <v>248</v>
      </c>
      <c r="E77" s="20" t="s">
        <v>249</v>
      </c>
      <c r="F77" s="20" t="s">
        <v>325</v>
      </c>
      <c r="G77" s="20" t="s">
        <v>249</v>
      </c>
      <c r="H77" s="23">
        <v>639107.28</v>
      </c>
      <c r="I77" s="23">
        <v>639107.28</v>
      </c>
      <c r="J77" s="23"/>
      <c r="K77" s="23"/>
      <c r="L77" s="23">
        <v>639107.28</v>
      </c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</row>
    <row r="78" ht="18.75" customHeight="1" spans="1:23">
      <c r="A78" s="25"/>
      <c r="B78" s="20" t="s">
        <v>326</v>
      </c>
      <c r="C78" s="20" t="s">
        <v>327</v>
      </c>
      <c r="D78" s="20" t="s">
        <v>158</v>
      </c>
      <c r="E78" s="20" t="s">
        <v>153</v>
      </c>
      <c r="F78" s="20" t="s">
        <v>328</v>
      </c>
      <c r="G78" s="20" t="s">
        <v>329</v>
      </c>
      <c r="H78" s="23">
        <v>54000</v>
      </c>
      <c r="I78" s="23">
        <v>54000</v>
      </c>
      <c r="J78" s="23"/>
      <c r="K78" s="23"/>
      <c r="L78" s="23">
        <v>54000</v>
      </c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</row>
    <row r="79" ht="18.75" customHeight="1" spans="1:23">
      <c r="A79" s="25"/>
      <c r="B79" s="20" t="s">
        <v>330</v>
      </c>
      <c r="C79" s="20" t="s">
        <v>331</v>
      </c>
      <c r="D79" s="20" t="s">
        <v>152</v>
      </c>
      <c r="E79" s="20" t="s">
        <v>153</v>
      </c>
      <c r="F79" s="20" t="s">
        <v>328</v>
      </c>
      <c r="G79" s="20" t="s">
        <v>329</v>
      </c>
      <c r="H79" s="23">
        <v>4000</v>
      </c>
      <c r="I79" s="23">
        <v>4000</v>
      </c>
      <c r="J79" s="23"/>
      <c r="K79" s="23"/>
      <c r="L79" s="23">
        <v>4000</v>
      </c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</row>
    <row r="80" ht="18.75" customHeight="1" spans="1:23">
      <c r="A80" s="25"/>
      <c r="B80" s="20" t="s">
        <v>332</v>
      </c>
      <c r="C80" s="20" t="s">
        <v>333</v>
      </c>
      <c r="D80" s="20" t="s">
        <v>158</v>
      </c>
      <c r="E80" s="20" t="s">
        <v>153</v>
      </c>
      <c r="F80" s="20" t="s">
        <v>334</v>
      </c>
      <c r="G80" s="20" t="s">
        <v>260</v>
      </c>
      <c r="H80" s="23">
        <v>12000</v>
      </c>
      <c r="I80" s="23">
        <v>12000</v>
      </c>
      <c r="J80" s="23"/>
      <c r="K80" s="23"/>
      <c r="L80" s="23">
        <v>12000</v>
      </c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</row>
    <row r="81" ht="18.75" customHeight="1" spans="1:23">
      <c r="A81" s="25"/>
      <c r="B81" s="20" t="s">
        <v>330</v>
      </c>
      <c r="C81" s="20" t="s">
        <v>331</v>
      </c>
      <c r="D81" s="20" t="s">
        <v>158</v>
      </c>
      <c r="E81" s="20" t="s">
        <v>153</v>
      </c>
      <c r="F81" s="20" t="s">
        <v>335</v>
      </c>
      <c r="G81" s="20" t="s">
        <v>336</v>
      </c>
      <c r="H81" s="23">
        <v>20000</v>
      </c>
      <c r="I81" s="23">
        <v>20000</v>
      </c>
      <c r="J81" s="23"/>
      <c r="K81" s="23"/>
      <c r="L81" s="23">
        <v>20000</v>
      </c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</row>
    <row r="82" ht="18.75" customHeight="1" spans="1:23">
      <c r="A82" s="25"/>
      <c r="B82" s="20" t="s">
        <v>330</v>
      </c>
      <c r="C82" s="20" t="s">
        <v>331</v>
      </c>
      <c r="D82" s="20" t="s">
        <v>158</v>
      </c>
      <c r="E82" s="20" t="s">
        <v>153</v>
      </c>
      <c r="F82" s="20" t="s">
        <v>337</v>
      </c>
      <c r="G82" s="20" t="s">
        <v>338</v>
      </c>
      <c r="H82" s="23">
        <v>10000</v>
      </c>
      <c r="I82" s="23">
        <v>10000</v>
      </c>
      <c r="J82" s="23"/>
      <c r="K82" s="23"/>
      <c r="L82" s="23">
        <v>10000</v>
      </c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</row>
    <row r="83" ht="18.75" customHeight="1" spans="1:23">
      <c r="A83" s="25"/>
      <c r="B83" s="20" t="s">
        <v>330</v>
      </c>
      <c r="C83" s="20" t="s">
        <v>331</v>
      </c>
      <c r="D83" s="20" t="s">
        <v>158</v>
      </c>
      <c r="E83" s="20" t="s">
        <v>153</v>
      </c>
      <c r="F83" s="20" t="s">
        <v>328</v>
      </c>
      <c r="G83" s="20" t="s">
        <v>329</v>
      </c>
      <c r="H83" s="23">
        <v>14000</v>
      </c>
      <c r="I83" s="23">
        <v>14000</v>
      </c>
      <c r="J83" s="23"/>
      <c r="K83" s="23"/>
      <c r="L83" s="23">
        <v>14000</v>
      </c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</row>
    <row r="84" ht="18.75" customHeight="1" spans="1:23">
      <c r="A84" s="25"/>
      <c r="B84" s="20" t="s">
        <v>330</v>
      </c>
      <c r="C84" s="20" t="s">
        <v>331</v>
      </c>
      <c r="D84" s="20" t="s">
        <v>168</v>
      </c>
      <c r="E84" s="20" t="s">
        <v>153</v>
      </c>
      <c r="F84" s="20" t="s">
        <v>328</v>
      </c>
      <c r="G84" s="20" t="s">
        <v>329</v>
      </c>
      <c r="H84" s="23">
        <v>33300</v>
      </c>
      <c r="I84" s="23">
        <v>33300</v>
      </c>
      <c r="J84" s="23"/>
      <c r="K84" s="23"/>
      <c r="L84" s="23">
        <v>33300</v>
      </c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</row>
    <row r="85" ht="18.75" customHeight="1" spans="1:23">
      <c r="A85" s="25"/>
      <c r="B85" s="20" t="s">
        <v>330</v>
      </c>
      <c r="C85" s="20" t="s">
        <v>331</v>
      </c>
      <c r="D85" s="20" t="s">
        <v>174</v>
      </c>
      <c r="E85" s="20" t="s">
        <v>153</v>
      </c>
      <c r="F85" s="20" t="s">
        <v>339</v>
      </c>
      <c r="G85" s="20" t="s">
        <v>340</v>
      </c>
      <c r="H85" s="23">
        <v>10000</v>
      </c>
      <c r="I85" s="23">
        <v>10000</v>
      </c>
      <c r="J85" s="23"/>
      <c r="K85" s="23"/>
      <c r="L85" s="23">
        <v>10000</v>
      </c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</row>
    <row r="86" ht="18.75" customHeight="1" spans="1:23">
      <c r="A86" s="25"/>
      <c r="B86" s="20" t="s">
        <v>330</v>
      </c>
      <c r="C86" s="20" t="s">
        <v>331</v>
      </c>
      <c r="D86" s="20" t="s">
        <v>174</v>
      </c>
      <c r="E86" s="20" t="s">
        <v>153</v>
      </c>
      <c r="F86" s="20" t="s">
        <v>328</v>
      </c>
      <c r="G86" s="20" t="s">
        <v>329</v>
      </c>
      <c r="H86" s="23">
        <v>10000</v>
      </c>
      <c r="I86" s="23">
        <v>10000</v>
      </c>
      <c r="J86" s="23"/>
      <c r="K86" s="23"/>
      <c r="L86" s="23">
        <v>10000</v>
      </c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</row>
    <row r="87" ht="18.75" customHeight="1" spans="1:23">
      <c r="A87" s="25"/>
      <c r="B87" s="20" t="s">
        <v>330</v>
      </c>
      <c r="C87" s="20" t="s">
        <v>331</v>
      </c>
      <c r="D87" s="20" t="s">
        <v>178</v>
      </c>
      <c r="E87" s="20" t="s">
        <v>179</v>
      </c>
      <c r="F87" s="20" t="s">
        <v>335</v>
      </c>
      <c r="G87" s="20" t="s">
        <v>336</v>
      </c>
      <c r="H87" s="23">
        <v>10000</v>
      </c>
      <c r="I87" s="23">
        <v>10000</v>
      </c>
      <c r="J87" s="23"/>
      <c r="K87" s="23"/>
      <c r="L87" s="23">
        <v>10000</v>
      </c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</row>
    <row r="88" ht="18.75" customHeight="1" spans="1:23">
      <c r="A88" s="25"/>
      <c r="B88" s="20" t="s">
        <v>330</v>
      </c>
      <c r="C88" s="20" t="s">
        <v>331</v>
      </c>
      <c r="D88" s="20" t="s">
        <v>178</v>
      </c>
      <c r="E88" s="20" t="s">
        <v>179</v>
      </c>
      <c r="F88" s="20" t="s">
        <v>337</v>
      </c>
      <c r="G88" s="20" t="s">
        <v>338</v>
      </c>
      <c r="H88" s="23">
        <v>10000</v>
      </c>
      <c r="I88" s="23">
        <v>10000</v>
      </c>
      <c r="J88" s="23"/>
      <c r="K88" s="23"/>
      <c r="L88" s="23">
        <v>10000</v>
      </c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</row>
    <row r="89" ht="18.75" customHeight="1" spans="1:23">
      <c r="A89" s="25"/>
      <c r="B89" s="20" t="s">
        <v>330</v>
      </c>
      <c r="C89" s="20" t="s">
        <v>331</v>
      </c>
      <c r="D89" s="20" t="s">
        <v>178</v>
      </c>
      <c r="E89" s="20" t="s">
        <v>179</v>
      </c>
      <c r="F89" s="20" t="s">
        <v>328</v>
      </c>
      <c r="G89" s="20" t="s">
        <v>329</v>
      </c>
      <c r="H89" s="23">
        <v>12000</v>
      </c>
      <c r="I89" s="23">
        <v>12000</v>
      </c>
      <c r="J89" s="23"/>
      <c r="K89" s="23"/>
      <c r="L89" s="23">
        <v>12000</v>
      </c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</row>
    <row r="90" ht="18.75" customHeight="1" spans="1:23">
      <c r="A90" s="25"/>
      <c r="B90" s="20" t="s">
        <v>330</v>
      </c>
      <c r="C90" s="20" t="s">
        <v>331</v>
      </c>
      <c r="D90" s="20" t="s">
        <v>186</v>
      </c>
      <c r="E90" s="20" t="s">
        <v>153</v>
      </c>
      <c r="F90" s="20" t="s">
        <v>328</v>
      </c>
      <c r="G90" s="20" t="s">
        <v>329</v>
      </c>
      <c r="H90" s="23">
        <v>8000</v>
      </c>
      <c r="I90" s="23">
        <v>8000</v>
      </c>
      <c r="J90" s="23"/>
      <c r="K90" s="23"/>
      <c r="L90" s="23">
        <v>8000</v>
      </c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</row>
    <row r="91" ht="18.75" customHeight="1" spans="1:23">
      <c r="A91" s="25"/>
      <c r="B91" s="20" t="s">
        <v>341</v>
      </c>
      <c r="C91" s="20" t="s">
        <v>342</v>
      </c>
      <c r="D91" s="20" t="s">
        <v>235</v>
      </c>
      <c r="E91" s="20" t="s">
        <v>236</v>
      </c>
      <c r="F91" s="20" t="s">
        <v>343</v>
      </c>
      <c r="G91" s="20" t="s">
        <v>344</v>
      </c>
      <c r="H91" s="23">
        <v>10000</v>
      </c>
      <c r="I91" s="23">
        <v>10000</v>
      </c>
      <c r="J91" s="23"/>
      <c r="K91" s="23"/>
      <c r="L91" s="23">
        <v>10000</v>
      </c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</row>
    <row r="92" ht="18.75" customHeight="1" spans="1:23">
      <c r="A92" s="25"/>
      <c r="B92" s="20" t="s">
        <v>330</v>
      </c>
      <c r="C92" s="20" t="s">
        <v>331</v>
      </c>
      <c r="D92" s="20" t="s">
        <v>235</v>
      </c>
      <c r="E92" s="20" t="s">
        <v>236</v>
      </c>
      <c r="F92" s="20" t="s">
        <v>328</v>
      </c>
      <c r="G92" s="20" t="s">
        <v>329</v>
      </c>
      <c r="H92" s="23">
        <v>10000</v>
      </c>
      <c r="I92" s="23">
        <v>10000</v>
      </c>
      <c r="J92" s="23"/>
      <c r="K92" s="23"/>
      <c r="L92" s="23">
        <v>10000</v>
      </c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</row>
    <row r="93" ht="18.75" customHeight="1" spans="1:23">
      <c r="A93" s="25"/>
      <c r="B93" s="20" t="s">
        <v>341</v>
      </c>
      <c r="C93" s="20" t="s">
        <v>342</v>
      </c>
      <c r="D93" s="20" t="s">
        <v>245</v>
      </c>
      <c r="E93" s="20" t="s">
        <v>179</v>
      </c>
      <c r="F93" s="20" t="s">
        <v>343</v>
      </c>
      <c r="G93" s="20" t="s">
        <v>344</v>
      </c>
      <c r="H93" s="23">
        <v>10000</v>
      </c>
      <c r="I93" s="23">
        <v>10000</v>
      </c>
      <c r="J93" s="23"/>
      <c r="K93" s="23"/>
      <c r="L93" s="23">
        <v>10000</v>
      </c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</row>
    <row r="94" ht="18.75" customHeight="1" spans="1:23">
      <c r="A94" s="25"/>
      <c r="B94" s="20" t="s">
        <v>330</v>
      </c>
      <c r="C94" s="20" t="s">
        <v>331</v>
      </c>
      <c r="D94" s="20" t="s">
        <v>245</v>
      </c>
      <c r="E94" s="20" t="s">
        <v>179</v>
      </c>
      <c r="F94" s="20" t="s">
        <v>335</v>
      </c>
      <c r="G94" s="20" t="s">
        <v>336</v>
      </c>
      <c r="H94" s="23">
        <v>20000</v>
      </c>
      <c r="I94" s="23">
        <v>20000</v>
      </c>
      <c r="J94" s="23"/>
      <c r="K94" s="23"/>
      <c r="L94" s="23">
        <v>20000</v>
      </c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</row>
    <row r="95" ht="18.75" customHeight="1" spans="1:23">
      <c r="A95" s="25"/>
      <c r="B95" s="20" t="s">
        <v>330</v>
      </c>
      <c r="C95" s="20" t="s">
        <v>331</v>
      </c>
      <c r="D95" s="20" t="s">
        <v>245</v>
      </c>
      <c r="E95" s="20" t="s">
        <v>179</v>
      </c>
      <c r="F95" s="20" t="s">
        <v>337</v>
      </c>
      <c r="G95" s="20" t="s">
        <v>338</v>
      </c>
      <c r="H95" s="23">
        <v>20000</v>
      </c>
      <c r="I95" s="23">
        <v>20000</v>
      </c>
      <c r="J95" s="23"/>
      <c r="K95" s="23"/>
      <c r="L95" s="23">
        <v>20000</v>
      </c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ht="18.75" customHeight="1" spans="1:23">
      <c r="A96" s="25"/>
      <c r="B96" s="20" t="s">
        <v>330</v>
      </c>
      <c r="C96" s="20" t="s">
        <v>331</v>
      </c>
      <c r="D96" s="20" t="s">
        <v>245</v>
      </c>
      <c r="E96" s="20" t="s">
        <v>179</v>
      </c>
      <c r="F96" s="20" t="s">
        <v>339</v>
      </c>
      <c r="G96" s="20" t="s">
        <v>340</v>
      </c>
      <c r="H96" s="23">
        <v>10000</v>
      </c>
      <c r="I96" s="23">
        <v>10000</v>
      </c>
      <c r="J96" s="23"/>
      <c r="K96" s="23"/>
      <c r="L96" s="23">
        <v>10000</v>
      </c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</row>
    <row r="97" ht="18.75" customHeight="1" spans="1:23">
      <c r="A97" s="25"/>
      <c r="B97" s="20" t="s">
        <v>330</v>
      </c>
      <c r="C97" s="20" t="s">
        <v>331</v>
      </c>
      <c r="D97" s="20" t="s">
        <v>245</v>
      </c>
      <c r="E97" s="20" t="s">
        <v>179</v>
      </c>
      <c r="F97" s="20" t="s">
        <v>328</v>
      </c>
      <c r="G97" s="20" t="s">
        <v>329</v>
      </c>
      <c r="H97" s="23">
        <v>20000</v>
      </c>
      <c r="I97" s="23">
        <v>20000</v>
      </c>
      <c r="J97" s="23"/>
      <c r="K97" s="23"/>
      <c r="L97" s="23">
        <v>20000</v>
      </c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</row>
    <row r="98" ht="18.75" customHeight="1" spans="1:23">
      <c r="A98" s="25"/>
      <c r="B98" s="20" t="s">
        <v>345</v>
      </c>
      <c r="C98" s="20" t="s">
        <v>346</v>
      </c>
      <c r="D98" s="20" t="s">
        <v>168</v>
      </c>
      <c r="E98" s="20" t="s">
        <v>153</v>
      </c>
      <c r="F98" s="20" t="s">
        <v>328</v>
      </c>
      <c r="G98" s="20" t="s">
        <v>329</v>
      </c>
      <c r="H98" s="23">
        <v>7500</v>
      </c>
      <c r="I98" s="23">
        <v>7500</v>
      </c>
      <c r="J98" s="23"/>
      <c r="K98" s="23"/>
      <c r="L98" s="23">
        <v>7500</v>
      </c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</row>
    <row r="99" ht="18.75" customHeight="1" spans="1:23">
      <c r="A99" s="25"/>
      <c r="B99" s="20" t="s">
        <v>347</v>
      </c>
      <c r="C99" s="20" t="s">
        <v>348</v>
      </c>
      <c r="D99" s="20" t="s">
        <v>158</v>
      </c>
      <c r="E99" s="20" t="s">
        <v>153</v>
      </c>
      <c r="F99" s="20" t="s">
        <v>328</v>
      </c>
      <c r="G99" s="20" t="s">
        <v>329</v>
      </c>
      <c r="H99" s="23">
        <v>150000</v>
      </c>
      <c r="I99" s="23">
        <v>150000</v>
      </c>
      <c r="J99" s="23"/>
      <c r="K99" s="23"/>
      <c r="L99" s="23">
        <v>150000</v>
      </c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</row>
    <row r="100" ht="18.75" customHeight="1" spans="1:23">
      <c r="A100" s="25"/>
      <c r="B100" s="20" t="s">
        <v>349</v>
      </c>
      <c r="C100" s="20" t="s">
        <v>350</v>
      </c>
      <c r="D100" s="20" t="s">
        <v>152</v>
      </c>
      <c r="E100" s="20" t="s">
        <v>153</v>
      </c>
      <c r="F100" s="20" t="s">
        <v>351</v>
      </c>
      <c r="G100" s="20" t="s">
        <v>350</v>
      </c>
      <c r="H100" s="23">
        <v>1812</v>
      </c>
      <c r="I100" s="23">
        <v>1812</v>
      </c>
      <c r="J100" s="23"/>
      <c r="K100" s="23"/>
      <c r="L100" s="23">
        <v>1812</v>
      </c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</row>
    <row r="101" ht="18.75" customHeight="1" spans="1:23">
      <c r="A101" s="25"/>
      <c r="B101" s="20" t="s">
        <v>349</v>
      </c>
      <c r="C101" s="20" t="s">
        <v>350</v>
      </c>
      <c r="D101" s="20" t="s">
        <v>158</v>
      </c>
      <c r="E101" s="20" t="s">
        <v>153</v>
      </c>
      <c r="F101" s="20" t="s">
        <v>351</v>
      </c>
      <c r="G101" s="20" t="s">
        <v>350</v>
      </c>
      <c r="H101" s="23">
        <v>22615.32</v>
      </c>
      <c r="I101" s="23">
        <v>22615.32</v>
      </c>
      <c r="J101" s="23"/>
      <c r="K101" s="23"/>
      <c r="L101" s="23">
        <v>22615.32</v>
      </c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</row>
    <row r="102" ht="18.75" customHeight="1" spans="1:23">
      <c r="A102" s="25"/>
      <c r="B102" s="20" t="s">
        <v>349</v>
      </c>
      <c r="C102" s="20" t="s">
        <v>350</v>
      </c>
      <c r="D102" s="20" t="s">
        <v>168</v>
      </c>
      <c r="E102" s="20" t="s">
        <v>153</v>
      </c>
      <c r="F102" s="20" t="s">
        <v>351</v>
      </c>
      <c r="G102" s="20" t="s">
        <v>350</v>
      </c>
      <c r="H102" s="23">
        <v>5269.2</v>
      </c>
      <c r="I102" s="23">
        <v>5269.2</v>
      </c>
      <c r="J102" s="23"/>
      <c r="K102" s="23"/>
      <c r="L102" s="23">
        <v>5269.2</v>
      </c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</row>
    <row r="103" ht="18.75" customHeight="1" spans="1:23">
      <c r="A103" s="25"/>
      <c r="B103" s="20" t="s">
        <v>349</v>
      </c>
      <c r="C103" s="20" t="s">
        <v>350</v>
      </c>
      <c r="D103" s="20" t="s">
        <v>174</v>
      </c>
      <c r="E103" s="20" t="s">
        <v>153</v>
      </c>
      <c r="F103" s="20" t="s">
        <v>351</v>
      </c>
      <c r="G103" s="20" t="s">
        <v>350</v>
      </c>
      <c r="H103" s="23">
        <v>8475.84</v>
      </c>
      <c r="I103" s="23">
        <v>8475.84</v>
      </c>
      <c r="J103" s="23"/>
      <c r="K103" s="23"/>
      <c r="L103" s="23">
        <v>8475.84</v>
      </c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</row>
    <row r="104" ht="18.75" customHeight="1" spans="1:23">
      <c r="A104" s="25"/>
      <c r="B104" s="20" t="s">
        <v>349</v>
      </c>
      <c r="C104" s="20" t="s">
        <v>350</v>
      </c>
      <c r="D104" s="20" t="s">
        <v>178</v>
      </c>
      <c r="E104" s="20" t="s">
        <v>179</v>
      </c>
      <c r="F104" s="20" t="s">
        <v>351</v>
      </c>
      <c r="G104" s="20" t="s">
        <v>350</v>
      </c>
      <c r="H104" s="23">
        <v>13813.2</v>
      </c>
      <c r="I104" s="23">
        <v>13813.2</v>
      </c>
      <c r="J104" s="23"/>
      <c r="K104" s="23"/>
      <c r="L104" s="23">
        <v>13813.2</v>
      </c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</row>
    <row r="105" ht="18.75" customHeight="1" spans="1:23">
      <c r="A105" s="25"/>
      <c r="B105" s="20" t="s">
        <v>349</v>
      </c>
      <c r="C105" s="20" t="s">
        <v>350</v>
      </c>
      <c r="D105" s="20" t="s">
        <v>186</v>
      </c>
      <c r="E105" s="20" t="s">
        <v>153</v>
      </c>
      <c r="F105" s="20" t="s">
        <v>351</v>
      </c>
      <c r="G105" s="20" t="s">
        <v>350</v>
      </c>
      <c r="H105" s="23">
        <v>3435.36</v>
      </c>
      <c r="I105" s="23">
        <v>3435.36</v>
      </c>
      <c r="J105" s="23"/>
      <c r="K105" s="23"/>
      <c r="L105" s="23">
        <v>3435.36</v>
      </c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</row>
    <row r="106" ht="18.75" customHeight="1" spans="1:23">
      <c r="A106" s="25"/>
      <c r="B106" s="20" t="s">
        <v>349</v>
      </c>
      <c r="C106" s="20" t="s">
        <v>350</v>
      </c>
      <c r="D106" s="20" t="s">
        <v>235</v>
      </c>
      <c r="E106" s="20" t="s">
        <v>236</v>
      </c>
      <c r="F106" s="20" t="s">
        <v>351</v>
      </c>
      <c r="G106" s="20" t="s">
        <v>350</v>
      </c>
      <c r="H106" s="23">
        <v>8365.44</v>
      </c>
      <c r="I106" s="23">
        <v>8365.44</v>
      </c>
      <c r="J106" s="23"/>
      <c r="K106" s="23"/>
      <c r="L106" s="23">
        <v>8365.44</v>
      </c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</row>
    <row r="107" ht="18.75" customHeight="1" spans="1:23">
      <c r="A107" s="25"/>
      <c r="B107" s="20" t="s">
        <v>349</v>
      </c>
      <c r="C107" s="20" t="s">
        <v>350</v>
      </c>
      <c r="D107" s="20" t="s">
        <v>245</v>
      </c>
      <c r="E107" s="20" t="s">
        <v>179</v>
      </c>
      <c r="F107" s="20" t="s">
        <v>351</v>
      </c>
      <c r="G107" s="20" t="s">
        <v>350</v>
      </c>
      <c r="H107" s="23">
        <v>34260.72</v>
      </c>
      <c r="I107" s="23">
        <v>34260.72</v>
      </c>
      <c r="J107" s="23"/>
      <c r="K107" s="23"/>
      <c r="L107" s="23">
        <v>34260.72</v>
      </c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</row>
    <row r="108" ht="18.75" customHeight="1" spans="1:23">
      <c r="A108" s="25"/>
      <c r="B108" s="20" t="s">
        <v>352</v>
      </c>
      <c r="C108" s="20" t="s">
        <v>344</v>
      </c>
      <c r="D108" s="20" t="s">
        <v>158</v>
      </c>
      <c r="E108" s="20" t="s">
        <v>153</v>
      </c>
      <c r="F108" s="20" t="s">
        <v>343</v>
      </c>
      <c r="G108" s="20" t="s">
        <v>344</v>
      </c>
      <c r="H108" s="23">
        <v>40000</v>
      </c>
      <c r="I108" s="23">
        <v>40000</v>
      </c>
      <c r="J108" s="23"/>
      <c r="K108" s="23"/>
      <c r="L108" s="23">
        <v>40000</v>
      </c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</row>
    <row r="109" ht="18.75" customHeight="1" spans="1:23">
      <c r="A109" s="25"/>
      <c r="B109" s="20" t="s">
        <v>353</v>
      </c>
      <c r="C109" s="20" t="s">
        <v>354</v>
      </c>
      <c r="D109" s="20" t="s">
        <v>152</v>
      </c>
      <c r="E109" s="20" t="s">
        <v>153</v>
      </c>
      <c r="F109" s="20" t="s">
        <v>355</v>
      </c>
      <c r="G109" s="20" t="s">
        <v>356</v>
      </c>
      <c r="H109" s="23">
        <v>9000</v>
      </c>
      <c r="I109" s="23">
        <v>9000</v>
      </c>
      <c r="J109" s="23"/>
      <c r="K109" s="23"/>
      <c r="L109" s="23">
        <v>9000</v>
      </c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</row>
    <row r="110" ht="18.75" customHeight="1" spans="1:23">
      <c r="A110" s="25"/>
      <c r="B110" s="20" t="s">
        <v>353</v>
      </c>
      <c r="C110" s="20" t="s">
        <v>354</v>
      </c>
      <c r="D110" s="20" t="s">
        <v>158</v>
      </c>
      <c r="E110" s="20" t="s">
        <v>153</v>
      </c>
      <c r="F110" s="20" t="s">
        <v>355</v>
      </c>
      <c r="G110" s="20" t="s">
        <v>356</v>
      </c>
      <c r="H110" s="23">
        <v>114600</v>
      </c>
      <c r="I110" s="23">
        <v>114600</v>
      </c>
      <c r="J110" s="23"/>
      <c r="K110" s="23"/>
      <c r="L110" s="23">
        <v>114600</v>
      </c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</row>
    <row r="111" ht="18.75" customHeight="1" spans="1:23">
      <c r="A111" s="25"/>
      <c r="B111" s="20" t="s">
        <v>353</v>
      </c>
      <c r="C111" s="20" t="s">
        <v>354</v>
      </c>
      <c r="D111" s="20" t="s">
        <v>168</v>
      </c>
      <c r="E111" s="20" t="s">
        <v>153</v>
      </c>
      <c r="F111" s="20" t="s">
        <v>355</v>
      </c>
      <c r="G111" s="20" t="s">
        <v>356</v>
      </c>
      <c r="H111" s="23">
        <v>27000</v>
      </c>
      <c r="I111" s="23">
        <v>27000</v>
      </c>
      <c r="J111" s="23"/>
      <c r="K111" s="23"/>
      <c r="L111" s="23">
        <v>27000</v>
      </c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</row>
    <row r="112" ht="18.75" customHeight="1" spans="1:23">
      <c r="A112" s="25"/>
      <c r="B112" s="20" t="s">
        <v>353</v>
      </c>
      <c r="C112" s="20" t="s">
        <v>354</v>
      </c>
      <c r="D112" s="20" t="s">
        <v>174</v>
      </c>
      <c r="E112" s="20" t="s">
        <v>153</v>
      </c>
      <c r="F112" s="20" t="s">
        <v>355</v>
      </c>
      <c r="G112" s="20" t="s">
        <v>356</v>
      </c>
      <c r="H112" s="23">
        <v>41400</v>
      </c>
      <c r="I112" s="23">
        <v>41400</v>
      </c>
      <c r="J112" s="23"/>
      <c r="K112" s="23"/>
      <c r="L112" s="23">
        <v>41400</v>
      </c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</row>
    <row r="113" ht="18.75" customHeight="1" spans="1:23">
      <c r="A113" s="25"/>
      <c r="B113" s="20" t="s">
        <v>353</v>
      </c>
      <c r="C113" s="20" t="s">
        <v>354</v>
      </c>
      <c r="D113" s="20" t="s">
        <v>186</v>
      </c>
      <c r="E113" s="20" t="s">
        <v>153</v>
      </c>
      <c r="F113" s="20" t="s">
        <v>355</v>
      </c>
      <c r="G113" s="20" t="s">
        <v>356</v>
      </c>
      <c r="H113" s="23">
        <v>18000</v>
      </c>
      <c r="I113" s="23">
        <v>18000</v>
      </c>
      <c r="J113" s="23"/>
      <c r="K113" s="23"/>
      <c r="L113" s="23">
        <v>18000</v>
      </c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</row>
    <row r="114" ht="18.75" customHeight="1" spans="1:23">
      <c r="A114" s="25"/>
      <c r="B114" s="20" t="s">
        <v>357</v>
      </c>
      <c r="C114" s="20" t="s">
        <v>358</v>
      </c>
      <c r="D114" s="20" t="s">
        <v>158</v>
      </c>
      <c r="E114" s="20" t="s">
        <v>153</v>
      </c>
      <c r="F114" s="20" t="s">
        <v>359</v>
      </c>
      <c r="G114" s="20" t="s">
        <v>360</v>
      </c>
      <c r="H114" s="23">
        <v>66336.23</v>
      </c>
      <c r="I114" s="23">
        <v>66336.23</v>
      </c>
      <c r="J114" s="23"/>
      <c r="K114" s="23"/>
      <c r="L114" s="23">
        <v>66336.23</v>
      </c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</row>
    <row r="115" ht="18.75" customHeight="1" spans="1:23">
      <c r="A115" s="25"/>
      <c r="B115" s="20" t="s">
        <v>361</v>
      </c>
      <c r="C115" s="20" t="s">
        <v>362</v>
      </c>
      <c r="D115" s="20" t="s">
        <v>201</v>
      </c>
      <c r="E115" s="20" t="s">
        <v>202</v>
      </c>
      <c r="F115" s="20" t="s">
        <v>363</v>
      </c>
      <c r="G115" s="20" t="s">
        <v>364</v>
      </c>
      <c r="H115" s="23">
        <v>409886.4</v>
      </c>
      <c r="I115" s="23">
        <v>409886.4</v>
      </c>
      <c r="J115" s="23"/>
      <c r="K115" s="23"/>
      <c r="L115" s="23">
        <v>409886.4</v>
      </c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</row>
    <row r="116" ht="18.75" customHeight="1" spans="1:23">
      <c r="A116" s="25"/>
      <c r="B116" s="20" t="s">
        <v>365</v>
      </c>
      <c r="C116" s="20" t="s">
        <v>366</v>
      </c>
      <c r="D116" s="20" t="s">
        <v>158</v>
      </c>
      <c r="E116" s="20" t="s">
        <v>153</v>
      </c>
      <c r="F116" s="20" t="s">
        <v>367</v>
      </c>
      <c r="G116" s="20" t="s">
        <v>368</v>
      </c>
      <c r="H116" s="23">
        <v>120311.04</v>
      </c>
      <c r="I116" s="23">
        <v>120311.04</v>
      </c>
      <c r="J116" s="23"/>
      <c r="K116" s="23"/>
      <c r="L116" s="23">
        <v>120311.04</v>
      </c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</row>
    <row r="117" ht="18.75" customHeight="1" spans="1:23">
      <c r="A117" s="25"/>
      <c r="B117" s="20" t="s">
        <v>369</v>
      </c>
      <c r="C117" s="20" t="s">
        <v>370</v>
      </c>
      <c r="D117" s="20" t="s">
        <v>158</v>
      </c>
      <c r="E117" s="20" t="s">
        <v>153</v>
      </c>
      <c r="F117" s="20" t="s">
        <v>328</v>
      </c>
      <c r="G117" s="20" t="s">
        <v>329</v>
      </c>
      <c r="H117" s="23">
        <v>24000</v>
      </c>
      <c r="I117" s="23">
        <v>24000</v>
      </c>
      <c r="J117" s="23"/>
      <c r="K117" s="23"/>
      <c r="L117" s="23">
        <v>24000</v>
      </c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</row>
    <row r="118" ht="18.75" customHeight="1" spans="1:23">
      <c r="A118" s="25"/>
      <c r="B118" s="20" t="s">
        <v>371</v>
      </c>
      <c r="C118" s="20" t="s">
        <v>372</v>
      </c>
      <c r="D118" s="20" t="s">
        <v>158</v>
      </c>
      <c r="E118" s="20" t="s">
        <v>153</v>
      </c>
      <c r="F118" s="20" t="s">
        <v>367</v>
      </c>
      <c r="G118" s="20" t="s">
        <v>368</v>
      </c>
      <c r="H118" s="23">
        <v>144000</v>
      </c>
      <c r="I118" s="23">
        <v>144000</v>
      </c>
      <c r="J118" s="23"/>
      <c r="K118" s="23"/>
      <c r="L118" s="23">
        <v>144000</v>
      </c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</row>
    <row r="119" ht="18.75" customHeight="1" spans="1:23">
      <c r="A119" s="25"/>
      <c r="B119" s="20" t="s">
        <v>371</v>
      </c>
      <c r="C119" s="20" t="s">
        <v>372</v>
      </c>
      <c r="D119" s="20" t="s">
        <v>158</v>
      </c>
      <c r="E119" s="20" t="s">
        <v>153</v>
      </c>
      <c r="F119" s="20" t="s">
        <v>367</v>
      </c>
      <c r="G119" s="20" t="s">
        <v>368</v>
      </c>
      <c r="H119" s="23">
        <v>108000</v>
      </c>
      <c r="I119" s="23">
        <v>108000</v>
      </c>
      <c r="J119" s="23"/>
      <c r="K119" s="23"/>
      <c r="L119" s="23">
        <v>108000</v>
      </c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</row>
    <row r="120" ht="18.75" customHeight="1" spans="1:23">
      <c r="A120" s="25"/>
      <c r="B120" s="20" t="s">
        <v>371</v>
      </c>
      <c r="C120" s="20" t="s">
        <v>372</v>
      </c>
      <c r="D120" s="20" t="s">
        <v>158</v>
      </c>
      <c r="E120" s="20" t="s">
        <v>153</v>
      </c>
      <c r="F120" s="20" t="s">
        <v>367</v>
      </c>
      <c r="G120" s="20" t="s">
        <v>368</v>
      </c>
      <c r="H120" s="23">
        <v>108000</v>
      </c>
      <c r="I120" s="23">
        <v>108000</v>
      </c>
      <c r="J120" s="23"/>
      <c r="K120" s="23"/>
      <c r="L120" s="23">
        <v>108000</v>
      </c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</row>
    <row r="121" ht="18.75" customHeight="1" spans="1:23">
      <c r="A121" s="25"/>
      <c r="B121" s="20" t="s">
        <v>371</v>
      </c>
      <c r="C121" s="20" t="s">
        <v>372</v>
      </c>
      <c r="D121" s="20" t="s">
        <v>158</v>
      </c>
      <c r="E121" s="20" t="s">
        <v>153</v>
      </c>
      <c r="F121" s="20" t="s">
        <v>367</v>
      </c>
      <c r="G121" s="20" t="s">
        <v>368</v>
      </c>
      <c r="H121" s="23">
        <v>108000</v>
      </c>
      <c r="I121" s="23">
        <v>108000</v>
      </c>
      <c r="J121" s="23"/>
      <c r="K121" s="23"/>
      <c r="L121" s="23">
        <v>108000</v>
      </c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</row>
    <row r="122" ht="18.75" customHeight="1" spans="1:23">
      <c r="A122" s="25"/>
      <c r="B122" s="20" t="s">
        <v>373</v>
      </c>
      <c r="C122" s="20" t="s">
        <v>374</v>
      </c>
      <c r="D122" s="20" t="s">
        <v>158</v>
      </c>
      <c r="E122" s="20" t="s">
        <v>153</v>
      </c>
      <c r="F122" s="20" t="s">
        <v>367</v>
      </c>
      <c r="G122" s="20" t="s">
        <v>368</v>
      </c>
      <c r="H122" s="23">
        <v>108000</v>
      </c>
      <c r="I122" s="23">
        <v>108000</v>
      </c>
      <c r="J122" s="23"/>
      <c r="K122" s="23"/>
      <c r="L122" s="23">
        <v>108000</v>
      </c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</row>
    <row r="123" ht="18.75" customHeight="1" spans="1:23">
      <c r="A123" s="25"/>
      <c r="B123" s="20" t="s">
        <v>373</v>
      </c>
      <c r="C123" s="20" t="s">
        <v>374</v>
      </c>
      <c r="D123" s="20" t="s">
        <v>158</v>
      </c>
      <c r="E123" s="20" t="s">
        <v>153</v>
      </c>
      <c r="F123" s="20" t="s">
        <v>367</v>
      </c>
      <c r="G123" s="20" t="s">
        <v>368</v>
      </c>
      <c r="H123" s="23">
        <v>108000</v>
      </c>
      <c r="I123" s="23">
        <v>108000</v>
      </c>
      <c r="J123" s="23"/>
      <c r="K123" s="23"/>
      <c r="L123" s="23">
        <v>108000</v>
      </c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</row>
    <row r="124" ht="18.75" customHeight="1" spans="1:23">
      <c r="A124" s="25"/>
      <c r="B124" s="20" t="s">
        <v>373</v>
      </c>
      <c r="C124" s="20" t="s">
        <v>374</v>
      </c>
      <c r="D124" s="20" t="s">
        <v>171</v>
      </c>
      <c r="E124" s="20" t="s">
        <v>153</v>
      </c>
      <c r="F124" s="20" t="s">
        <v>367</v>
      </c>
      <c r="G124" s="20" t="s">
        <v>368</v>
      </c>
      <c r="H124" s="23">
        <v>3000</v>
      </c>
      <c r="I124" s="23">
        <v>3000</v>
      </c>
      <c r="J124" s="23"/>
      <c r="K124" s="23"/>
      <c r="L124" s="23">
        <v>3000</v>
      </c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</row>
    <row r="125" ht="18.75" customHeight="1" spans="1:23">
      <c r="A125" s="25"/>
      <c r="B125" s="20" t="s">
        <v>373</v>
      </c>
      <c r="C125" s="20" t="s">
        <v>374</v>
      </c>
      <c r="D125" s="20" t="s">
        <v>171</v>
      </c>
      <c r="E125" s="20" t="s">
        <v>153</v>
      </c>
      <c r="F125" s="20" t="s">
        <v>367</v>
      </c>
      <c r="G125" s="20" t="s">
        <v>368</v>
      </c>
      <c r="H125" s="23">
        <v>2400</v>
      </c>
      <c r="I125" s="23">
        <v>2400</v>
      </c>
      <c r="J125" s="23"/>
      <c r="K125" s="23"/>
      <c r="L125" s="23">
        <v>2400</v>
      </c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</row>
    <row r="126" ht="18.75" customHeight="1" spans="1:23">
      <c r="A126" s="25"/>
      <c r="B126" s="20" t="s">
        <v>373</v>
      </c>
      <c r="C126" s="20" t="s">
        <v>374</v>
      </c>
      <c r="D126" s="20" t="s">
        <v>174</v>
      </c>
      <c r="E126" s="20" t="s">
        <v>153</v>
      </c>
      <c r="F126" s="20" t="s">
        <v>367</v>
      </c>
      <c r="G126" s="20" t="s">
        <v>368</v>
      </c>
      <c r="H126" s="23">
        <v>30000</v>
      </c>
      <c r="I126" s="23">
        <v>30000</v>
      </c>
      <c r="J126" s="23"/>
      <c r="K126" s="23"/>
      <c r="L126" s="23">
        <v>30000</v>
      </c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</row>
    <row r="127" ht="18.75" customHeight="1" spans="1:23">
      <c r="A127" s="25"/>
      <c r="B127" s="20" t="s">
        <v>373</v>
      </c>
      <c r="C127" s="20" t="s">
        <v>374</v>
      </c>
      <c r="D127" s="20" t="s">
        <v>182</v>
      </c>
      <c r="E127" s="20" t="s">
        <v>183</v>
      </c>
      <c r="F127" s="20" t="s">
        <v>367</v>
      </c>
      <c r="G127" s="20" t="s">
        <v>368</v>
      </c>
      <c r="H127" s="23">
        <v>6000</v>
      </c>
      <c r="I127" s="23">
        <v>6000</v>
      </c>
      <c r="J127" s="23"/>
      <c r="K127" s="23"/>
      <c r="L127" s="23">
        <v>6000</v>
      </c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</row>
    <row r="128" ht="18.75" customHeight="1" spans="1:23">
      <c r="A128" s="25"/>
      <c r="B128" s="20" t="s">
        <v>373</v>
      </c>
      <c r="C128" s="20" t="s">
        <v>374</v>
      </c>
      <c r="D128" s="20" t="s">
        <v>189</v>
      </c>
      <c r="E128" s="20" t="s">
        <v>190</v>
      </c>
      <c r="F128" s="20" t="s">
        <v>367</v>
      </c>
      <c r="G128" s="20" t="s">
        <v>368</v>
      </c>
      <c r="H128" s="23">
        <v>9600</v>
      </c>
      <c r="I128" s="23">
        <v>9600</v>
      </c>
      <c r="J128" s="23"/>
      <c r="K128" s="23"/>
      <c r="L128" s="23">
        <v>9600</v>
      </c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</row>
    <row r="129" ht="18.75" customHeight="1" spans="1:23">
      <c r="A129" s="25"/>
      <c r="B129" s="20" t="s">
        <v>373</v>
      </c>
      <c r="C129" s="20" t="s">
        <v>374</v>
      </c>
      <c r="D129" s="20" t="s">
        <v>193</v>
      </c>
      <c r="E129" s="20" t="s">
        <v>194</v>
      </c>
      <c r="F129" s="20" t="s">
        <v>367</v>
      </c>
      <c r="G129" s="20" t="s">
        <v>368</v>
      </c>
      <c r="H129" s="23">
        <v>30000</v>
      </c>
      <c r="I129" s="23">
        <v>30000</v>
      </c>
      <c r="J129" s="23"/>
      <c r="K129" s="23"/>
      <c r="L129" s="23">
        <v>30000</v>
      </c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</row>
    <row r="130" ht="18.75" customHeight="1" spans="1:23">
      <c r="A130" s="25"/>
      <c r="B130" s="20" t="s">
        <v>373</v>
      </c>
      <c r="C130" s="20" t="s">
        <v>374</v>
      </c>
      <c r="D130" s="20" t="s">
        <v>197</v>
      </c>
      <c r="E130" s="20" t="s">
        <v>198</v>
      </c>
      <c r="F130" s="20" t="s">
        <v>367</v>
      </c>
      <c r="G130" s="20" t="s">
        <v>368</v>
      </c>
      <c r="H130" s="23">
        <v>106200</v>
      </c>
      <c r="I130" s="23">
        <v>106200</v>
      </c>
      <c r="J130" s="23"/>
      <c r="K130" s="23"/>
      <c r="L130" s="23">
        <v>106200</v>
      </c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</row>
    <row r="131" ht="18.75" customHeight="1" spans="1:23">
      <c r="A131" s="25"/>
      <c r="B131" s="20" t="s">
        <v>373</v>
      </c>
      <c r="C131" s="20" t="s">
        <v>374</v>
      </c>
      <c r="D131" s="20" t="s">
        <v>211</v>
      </c>
      <c r="E131" s="20" t="s">
        <v>212</v>
      </c>
      <c r="F131" s="20" t="s">
        <v>367</v>
      </c>
      <c r="G131" s="20" t="s">
        <v>368</v>
      </c>
      <c r="H131" s="23">
        <v>9000</v>
      </c>
      <c r="I131" s="23">
        <v>9000</v>
      </c>
      <c r="J131" s="23"/>
      <c r="K131" s="23"/>
      <c r="L131" s="23">
        <v>9000</v>
      </c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</row>
    <row r="132" ht="18.75" customHeight="1" spans="1:23">
      <c r="A132" s="25"/>
      <c r="B132" s="20" t="s">
        <v>373</v>
      </c>
      <c r="C132" s="20" t="s">
        <v>374</v>
      </c>
      <c r="D132" s="20" t="s">
        <v>215</v>
      </c>
      <c r="E132" s="20" t="s">
        <v>216</v>
      </c>
      <c r="F132" s="20" t="s">
        <v>367</v>
      </c>
      <c r="G132" s="20" t="s">
        <v>368</v>
      </c>
      <c r="H132" s="23">
        <v>12000</v>
      </c>
      <c r="I132" s="23">
        <v>12000</v>
      </c>
      <c r="J132" s="23"/>
      <c r="K132" s="23"/>
      <c r="L132" s="23">
        <v>12000</v>
      </c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</row>
    <row r="133" ht="18.75" customHeight="1" spans="1:23">
      <c r="A133" s="25"/>
      <c r="B133" s="20" t="s">
        <v>373</v>
      </c>
      <c r="C133" s="20" t="s">
        <v>374</v>
      </c>
      <c r="D133" s="20" t="s">
        <v>219</v>
      </c>
      <c r="E133" s="20" t="s">
        <v>220</v>
      </c>
      <c r="F133" s="20" t="s">
        <v>367</v>
      </c>
      <c r="G133" s="20" t="s">
        <v>368</v>
      </c>
      <c r="H133" s="23">
        <v>42720</v>
      </c>
      <c r="I133" s="23">
        <v>42720</v>
      </c>
      <c r="J133" s="23"/>
      <c r="K133" s="23"/>
      <c r="L133" s="23">
        <v>42720</v>
      </c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</row>
    <row r="134" ht="18.75" customHeight="1" spans="1:23">
      <c r="A134" s="25"/>
      <c r="B134" s="20" t="s">
        <v>373</v>
      </c>
      <c r="C134" s="20" t="s">
        <v>374</v>
      </c>
      <c r="D134" s="20" t="s">
        <v>239</v>
      </c>
      <c r="E134" s="20" t="s">
        <v>238</v>
      </c>
      <c r="F134" s="20" t="s">
        <v>367</v>
      </c>
      <c r="G134" s="20" t="s">
        <v>368</v>
      </c>
      <c r="H134" s="23">
        <v>106200</v>
      </c>
      <c r="I134" s="23">
        <v>106200</v>
      </c>
      <c r="J134" s="23"/>
      <c r="K134" s="23"/>
      <c r="L134" s="23">
        <v>106200</v>
      </c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</row>
    <row r="135" ht="18.75" customHeight="1" spans="1:23">
      <c r="A135" s="25"/>
      <c r="B135" s="20" t="s">
        <v>373</v>
      </c>
      <c r="C135" s="20" t="s">
        <v>374</v>
      </c>
      <c r="D135" s="20" t="s">
        <v>252</v>
      </c>
      <c r="E135" s="20" t="s">
        <v>153</v>
      </c>
      <c r="F135" s="20" t="s">
        <v>367</v>
      </c>
      <c r="G135" s="20" t="s">
        <v>368</v>
      </c>
      <c r="H135" s="23">
        <v>6000</v>
      </c>
      <c r="I135" s="23">
        <v>6000</v>
      </c>
      <c r="J135" s="23"/>
      <c r="K135" s="23"/>
      <c r="L135" s="23">
        <v>6000</v>
      </c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</row>
    <row r="136" ht="18.75" customHeight="1" spans="1:23">
      <c r="A136" s="25"/>
      <c r="B136" s="20" t="s">
        <v>375</v>
      </c>
      <c r="C136" s="20" t="s">
        <v>376</v>
      </c>
      <c r="D136" s="20" t="s">
        <v>158</v>
      </c>
      <c r="E136" s="20" t="s">
        <v>153</v>
      </c>
      <c r="F136" s="20" t="s">
        <v>367</v>
      </c>
      <c r="G136" s="20" t="s">
        <v>368</v>
      </c>
      <c r="H136" s="23">
        <v>84000</v>
      </c>
      <c r="I136" s="23">
        <v>84000</v>
      </c>
      <c r="J136" s="23"/>
      <c r="K136" s="23"/>
      <c r="L136" s="23">
        <v>84000</v>
      </c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</row>
    <row r="137" ht="18.75" customHeight="1" spans="1:23">
      <c r="A137" s="25"/>
      <c r="B137" s="20" t="s">
        <v>377</v>
      </c>
      <c r="C137" s="20" t="s">
        <v>378</v>
      </c>
      <c r="D137" s="20" t="s">
        <v>158</v>
      </c>
      <c r="E137" s="20" t="s">
        <v>153</v>
      </c>
      <c r="F137" s="20" t="s">
        <v>367</v>
      </c>
      <c r="G137" s="20" t="s">
        <v>368</v>
      </c>
      <c r="H137" s="23">
        <v>75600</v>
      </c>
      <c r="I137" s="23">
        <v>75600</v>
      </c>
      <c r="J137" s="23"/>
      <c r="K137" s="23"/>
      <c r="L137" s="23">
        <v>75600</v>
      </c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</row>
    <row r="138" ht="18.75" customHeight="1" spans="1:23">
      <c r="A138" s="25"/>
      <c r="B138" s="20" t="s">
        <v>379</v>
      </c>
      <c r="C138" s="20" t="s">
        <v>380</v>
      </c>
      <c r="D138" s="20" t="s">
        <v>158</v>
      </c>
      <c r="E138" s="20" t="s">
        <v>153</v>
      </c>
      <c r="F138" s="20" t="s">
        <v>367</v>
      </c>
      <c r="G138" s="20" t="s">
        <v>368</v>
      </c>
      <c r="H138" s="23">
        <v>258000</v>
      </c>
      <c r="I138" s="23">
        <v>258000</v>
      </c>
      <c r="J138" s="23"/>
      <c r="K138" s="23"/>
      <c r="L138" s="23">
        <v>258000</v>
      </c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</row>
    <row r="139" ht="18.75" customHeight="1" spans="1:23">
      <c r="A139" s="25"/>
      <c r="B139" s="20" t="s">
        <v>381</v>
      </c>
      <c r="C139" s="20" t="s">
        <v>382</v>
      </c>
      <c r="D139" s="20" t="s">
        <v>158</v>
      </c>
      <c r="E139" s="20" t="s">
        <v>153</v>
      </c>
      <c r="F139" s="20" t="s">
        <v>367</v>
      </c>
      <c r="G139" s="20" t="s">
        <v>368</v>
      </c>
      <c r="H139" s="23">
        <v>198000</v>
      </c>
      <c r="I139" s="23">
        <v>198000</v>
      </c>
      <c r="J139" s="23"/>
      <c r="K139" s="23"/>
      <c r="L139" s="23">
        <v>198000</v>
      </c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</row>
    <row r="140" ht="18.75" customHeight="1" spans="1:23">
      <c r="A140" s="25"/>
      <c r="B140" s="20" t="s">
        <v>383</v>
      </c>
      <c r="C140" s="20" t="s">
        <v>384</v>
      </c>
      <c r="D140" s="20" t="s">
        <v>158</v>
      </c>
      <c r="E140" s="20" t="s">
        <v>153</v>
      </c>
      <c r="F140" s="20" t="s">
        <v>367</v>
      </c>
      <c r="G140" s="20" t="s">
        <v>368</v>
      </c>
      <c r="H140" s="23">
        <v>79200</v>
      </c>
      <c r="I140" s="23">
        <v>79200</v>
      </c>
      <c r="J140" s="23"/>
      <c r="K140" s="23"/>
      <c r="L140" s="23">
        <v>79200</v>
      </c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</row>
    <row r="141" ht="18.75" customHeight="1" spans="1:23">
      <c r="A141" s="25"/>
      <c r="B141" s="20" t="s">
        <v>385</v>
      </c>
      <c r="C141" s="20" t="s">
        <v>386</v>
      </c>
      <c r="D141" s="20" t="s">
        <v>158</v>
      </c>
      <c r="E141" s="20" t="s">
        <v>153</v>
      </c>
      <c r="F141" s="20" t="s">
        <v>367</v>
      </c>
      <c r="G141" s="20" t="s">
        <v>368</v>
      </c>
      <c r="H141" s="23">
        <v>12000</v>
      </c>
      <c r="I141" s="23">
        <v>12000</v>
      </c>
      <c r="J141" s="23"/>
      <c r="K141" s="23"/>
      <c r="L141" s="23">
        <v>12000</v>
      </c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</row>
    <row r="142" ht="18.75" customHeight="1" spans="1:23">
      <c r="A142" s="25"/>
      <c r="B142" s="20" t="s">
        <v>387</v>
      </c>
      <c r="C142" s="20" t="s">
        <v>388</v>
      </c>
      <c r="D142" s="20" t="s">
        <v>219</v>
      </c>
      <c r="E142" s="20" t="s">
        <v>220</v>
      </c>
      <c r="F142" s="20" t="s">
        <v>367</v>
      </c>
      <c r="G142" s="20" t="s">
        <v>368</v>
      </c>
      <c r="H142" s="23">
        <v>10680</v>
      </c>
      <c r="I142" s="23">
        <v>10680</v>
      </c>
      <c r="J142" s="23"/>
      <c r="K142" s="23"/>
      <c r="L142" s="23">
        <v>10680</v>
      </c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</row>
    <row r="143" ht="18.75" customHeight="1" spans="1:23">
      <c r="A143" s="25"/>
      <c r="B143" s="20" t="s">
        <v>389</v>
      </c>
      <c r="C143" s="20" t="s">
        <v>390</v>
      </c>
      <c r="D143" s="20" t="s">
        <v>158</v>
      </c>
      <c r="E143" s="20" t="s">
        <v>153</v>
      </c>
      <c r="F143" s="20" t="s">
        <v>367</v>
      </c>
      <c r="G143" s="20" t="s">
        <v>368</v>
      </c>
      <c r="H143" s="23">
        <v>17280</v>
      </c>
      <c r="I143" s="23">
        <v>17280</v>
      </c>
      <c r="J143" s="23"/>
      <c r="K143" s="23"/>
      <c r="L143" s="23">
        <v>17280</v>
      </c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</row>
    <row r="144" ht="18.75" customHeight="1" spans="1:23">
      <c r="A144" s="25"/>
      <c r="B144" s="20" t="s">
        <v>391</v>
      </c>
      <c r="C144" s="20" t="s">
        <v>392</v>
      </c>
      <c r="D144" s="20" t="s">
        <v>158</v>
      </c>
      <c r="E144" s="20" t="s">
        <v>153</v>
      </c>
      <c r="F144" s="20" t="s">
        <v>367</v>
      </c>
      <c r="G144" s="20" t="s">
        <v>368</v>
      </c>
      <c r="H144" s="23">
        <v>140400</v>
      </c>
      <c r="I144" s="23">
        <v>140400</v>
      </c>
      <c r="J144" s="23"/>
      <c r="K144" s="23"/>
      <c r="L144" s="23">
        <v>140400</v>
      </c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</row>
    <row r="145" ht="18.75" customHeight="1" spans="1:23">
      <c r="A145" s="25"/>
      <c r="B145" s="20" t="s">
        <v>393</v>
      </c>
      <c r="C145" s="20" t="s">
        <v>394</v>
      </c>
      <c r="D145" s="20" t="s">
        <v>158</v>
      </c>
      <c r="E145" s="20" t="s">
        <v>153</v>
      </c>
      <c r="F145" s="20" t="s">
        <v>367</v>
      </c>
      <c r="G145" s="20" t="s">
        <v>368</v>
      </c>
      <c r="H145" s="23">
        <v>8514.96</v>
      </c>
      <c r="I145" s="23">
        <v>8514.96</v>
      </c>
      <c r="J145" s="23"/>
      <c r="K145" s="23"/>
      <c r="L145" s="23">
        <v>8514.96</v>
      </c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</row>
    <row r="146" ht="18.75" customHeight="1" spans="1:23">
      <c r="A146" s="25"/>
      <c r="B146" s="20" t="s">
        <v>395</v>
      </c>
      <c r="C146" s="20" t="s">
        <v>396</v>
      </c>
      <c r="D146" s="20" t="s">
        <v>207</v>
      </c>
      <c r="E146" s="20" t="s">
        <v>208</v>
      </c>
      <c r="F146" s="20" t="s">
        <v>367</v>
      </c>
      <c r="G146" s="20" t="s">
        <v>368</v>
      </c>
      <c r="H146" s="23">
        <v>62320.8</v>
      </c>
      <c r="I146" s="23">
        <v>62320.8</v>
      </c>
      <c r="J146" s="23"/>
      <c r="K146" s="23"/>
      <c r="L146" s="23">
        <v>62320.8</v>
      </c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</row>
    <row r="147" ht="18.75" customHeight="1" spans="1:23">
      <c r="A147" s="25"/>
      <c r="B147" s="20" t="s">
        <v>308</v>
      </c>
      <c r="C147" s="20" t="s">
        <v>309</v>
      </c>
      <c r="D147" s="20" t="s">
        <v>223</v>
      </c>
      <c r="E147" s="20" t="s">
        <v>224</v>
      </c>
      <c r="F147" s="20" t="s">
        <v>397</v>
      </c>
      <c r="G147" s="20" t="s">
        <v>398</v>
      </c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</row>
    <row r="148" ht="18.75" customHeight="1" spans="1:23">
      <c r="A148" s="25"/>
      <c r="B148" s="20" t="s">
        <v>399</v>
      </c>
      <c r="C148" s="20" t="s">
        <v>400</v>
      </c>
      <c r="D148" s="20" t="s">
        <v>245</v>
      </c>
      <c r="E148" s="20" t="s">
        <v>179</v>
      </c>
      <c r="F148" s="20" t="s">
        <v>290</v>
      </c>
      <c r="G148" s="20" t="s">
        <v>291</v>
      </c>
      <c r="H148" s="23">
        <v>52334</v>
      </c>
      <c r="I148" s="23">
        <v>52334</v>
      </c>
      <c r="J148" s="23"/>
      <c r="K148" s="23"/>
      <c r="L148" s="23">
        <v>52334</v>
      </c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</row>
    <row r="149" ht="18.75" customHeight="1" spans="1:23">
      <c r="A149" s="22" t="s">
        <v>55</v>
      </c>
      <c r="B149" s="22"/>
      <c r="C149" s="22"/>
      <c r="D149" s="22"/>
      <c r="E149" s="22"/>
      <c r="F149" s="22"/>
      <c r="G149" s="22"/>
      <c r="H149" s="23">
        <v>12054341.25</v>
      </c>
      <c r="I149" s="23">
        <v>12054341.25</v>
      </c>
      <c r="J149" s="23"/>
      <c r="K149" s="23"/>
      <c r="L149" s="23">
        <v>12054341.25</v>
      </c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</row>
  </sheetData>
  <mergeCells count="30">
    <mergeCell ref="A2:W2"/>
    <mergeCell ref="A3:G3"/>
    <mergeCell ref="H4:W4"/>
    <mergeCell ref="I5:M5"/>
    <mergeCell ref="N5:P5"/>
    <mergeCell ref="R5:W5"/>
    <mergeCell ref="A149:G149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25"/>
  <sheetViews>
    <sheetView showZeros="0" topLeftCell="K1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3.7333333333333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3.5" customHeight="1" spans="2:23">
      <c r="B1" s="13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U1" s="131"/>
      <c r="W1" s="35" t="s">
        <v>401</v>
      </c>
    </row>
    <row r="2" ht="41.25" customHeight="1" spans="1:23">
      <c r="A2" s="4" t="str">
        <f>"2025"&amp;"年部门项目支出预算表"</f>
        <v>2025年部门项目支出预算表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.75" customHeight="1" spans="1:23">
      <c r="A3" s="6" t="str">
        <f>"单位名称："&amp;"耿马傣族佤族自治县勐简乡"</f>
        <v>单位名称：耿马傣族佤族自治县勐简乡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1"/>
      <c r="W3" s="35" t="s">
        <v>255</v>
      </c>
    </row>
    <row r="4" ht="18.75" customHeight="1" spans="1:23">
      <c r="A4" s="9" t="s">
        <v>402</v>
      </c>
      <c r="B4" s="10" t="s">
        <v>267</v>
      </c>
      <c r="C4" s="9" t="s">
        <v>268</v>
      </c>
      <c r="D4" s="9" t="s">
        <v>403</v>
      </c>
      <c r="E4" s="10" t="s">
        <v>269</v>
      </c>
      <c r="F4" s="10" t="s">
        <v>270</v>
      </c>
      <c r="G4" s="10" t="s">
        <v>404</v>
      </c>
      <c r="H4" s="10" t="s">
        <v>405</v>
      </c>
      <c r="I4" s="27" t="s">
        <v>55</v>
      </c>
      <c r="J4" s="11" t="s">
        <v>406</v>
      </c>
      <c r="K4" s="12"/>
      <c r="L4" s="12"/>
      <c r="M4" s="13"/>
      <c r="N4" s="11" t="s">
        <v>275</v>
      </c>
      <c r="O4" s="12"/>
      <c r="P4" s="13"/>
      <c r="Q4" s="10" t="s">
        <v>61</v>
      </c>
      <c r="R4" s="11" t="s">
        <v>77</v>
      </c>
      <c r="S4" s="12"/>
      <c r="T4" s="12"/>
      <c r="U4" s="12"/>
      <c r="V4" s="12"/>
      <c r="W4" s="13"/>
    </row>
    <row r="5" ht="18.75" customHeight="1" spans="1:23">
      <c r="A5" s="14"/>
      <c r="B5" s="28"/>
      <c r="C5" s="14"/>
      <c r="D5" s="14"/>
      <c r="E5" s="15"/>
      <c r="F5" s="15"/>
      <c r="G5" s="15"/>
      <c r="H5" s="15"/>
      <c r="I5" s="28"/>
      <c r="J5" s="134" t="s">
        <v>58</v>
      </c>
      <c r="K5" s="135"/>
      <c r="L5" s="10" t="s">
        <v>59</v>
      </c>
      <c r="M5" s="10" t="s">
        <v>60</v>
      </c>
      <c r="N5" s="10" t="s">
        <v>58</v>
      </c>
      <c r="O5" s="10" t="s">
        <v>59</v>
      </c>
      <c r="P5" s="10" t="s">
        <v>60</v>
      </c>
      <c r="Q5" s="15"/>
      <c r="R5" s="10" t="s">
        <v>57</v>
      </c>
      <c r="S5" s="9" t="s">
        <v>64</v>
      </c>
      <c r="T5" s="9" t="s">
        <v>281</v>
      </c>
      <c r="U5" s="9" t="s">
        <v>66</v>
      </c>
      <c r="V5" s="9" t="s">
        <v>67</v>
      </c>
      <c r="W5" s="9" t="s">
        <v>68</v>
      </c>
    </row>
    <row r="6" ht="18.75" customHeight="1" spans="1:23">
      <c r="A6" s="28"/>
      <c r="B6" s="28"/>
      <c r="C6" s="28"/>
      <c r="D6" s="28"/>
      <c r="E6" s="28"/>
      <c r="F6" s="28"/>
      <c r="G6" s="28"/>
      <c r="H6" s="28"/>
      <c r="I6" s="28"/>
      <c r="J6" s="136" t="s">
        <v>57</v>
      </c>
      <c r="K6" s="98"/>
      <c r="L6" s="28"/>
      <c r="M6" s="28"/>
      <c r="N6" s="28"/>
      <c r="O6" s="28"/>
      <c r="P6" s="28"/>
      <c r="Q6" s="28"/>
      <c r="R6" s="28"/>
      <c r="S6" s="137"/>
      <c r="T6" s="137"/>
      <c r="U6" s="137"/>
      <c r="V6" s="137"/>
      <c r="W6" s="137"/>
    </row>
    <row r="7" ht="18.75" customHeight="1" spans="1:23">
      <c r="A7" s="16"/>
      <c r="B7" s="29"/>
      <c r="C7" s="16"/>
      <c r="D7" s="16"/>
      <c r="E7" s="17"/>
      <c r="F7" s="17"/>
      <c r="G7" s="17"/>
      <c r="H7" s="17"/>
      <c r="I7" s="29"/>
      <c r="J7" s="43" t="s">
        <v>57</v>
      </c>
      <c r="K7" s="43" t="s">
        <v>407</v>
      </c>
      <c r="L7" s="17"/>
      <c r="M7" s="17"/>
      <c r="N7" s="17"/>
      <c r="O7" s="17"/>
      <c r="P7" s="17"/>
      <c r="Q7" s="17"/>
      <c r="R7" s="17"/>
      <c r="S7" s="17"/>
      <c r="T7" s="17"/>
      <c r="U7" s="29"/>
      <c r="V7" s="17"/>
      <c r="W7" s="17"/>
    </row>
    <row r="8" ht="18.75" customHeight="1" spans="1:23">
      <c r="A8" s="132">
        <v>1</v>
      </c>
      <c r="B8" s="132">
        <v>2</v>
      </c>
      <c r="C8" s="132">
        <v>3</v>
      </c>
      <c r="D8" s="132">
        <v>4</v>
      </c>
      <c r="E8" s="132">
        <v>5</v>
      </c>
      <c r="F8" s="132">
        <v>6</v>
      </c>
      <c r="G8" s="132">
        <v>7</v>
      </c>
      <c r="H8" s="132">
        <v>8</v>
      </c>
      <c r="I8" s="132">
        <v>9</v>
      </c>
      <c r="J8" s="132">
        <v>10</v>
      </c>
      <c r="K8" s="132">
        <v>11</v>
      </c>
      <c r="L8" s="132">
        <v>12</v>
      </c>
      <c r="M8" s="132">
        <v>13</v>
      </c>
      <c r="N8" s="132">
        <v>14</v>
      </c>
      <c r="O8" s="132">
        <v>15</v>
      </c>
      <c r="P8" s="132">
        <v>16</v>
      </c>
      <c r="Q8" s="132">
        <v>17</v>
      </c>
      <c r="R8" s="132">
        <v>18</v>
      </c>
      <c r="S8" s="132">
        <v>19</v>
      </c>
      <c r="T8" s="132">
        <v>20</v>
      </c>
      <c r="U8" s="132">
        <v>21</v>
      </c>
      <c r="V8" s="132">
        <v>22</v>
      </c>
      <c r="W8" s="132">
        <v>23</v>
      </c>
    </row>
    <row r="9" ht="18.75" customHeight="1" spans="1:23">
      <c r="A9" s="20"/>
      <c r="B9" s="20"/>
      <c r="C9" s="20" t="s">
        <v>408</v>
      </c>
      <c r="D9" s="20"/>
      <c r="E9" s="20"/>
      <c r="F9" s="20"/>
      <c r="G9" s="20"/>
      <c r="H9" s="20"/>
      <c r="I9" s="23">
        <v>30000</v>
      </c>
      <c r="J9" s="23">
        <v>30000</v>
      </c>
      <c r="K9" s="23">
        <v>30000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30" t="s">
        <v>409</v>
      </c>
      <c r="B10" s="30" t="s">
        <v>410</v>
      </c>
      <c r="C10" s="30" t="s">
        <v>408</v>
      </c>
      <c r="D10" s="30" t="s">
        <v>70</v>
      </c>
      <c r="E10" s="30" t="s">
        <v>159</v>
      </c>
      <c r="F10" s="30" t="s">
        <v>155</v>
      </c>
      <c r="G10" s="30" t="s">
        <v>328</v>
      </c>
      <c r="H10" s="30" t="s">
        <v>329</v>
      </c>
      <c r="I10" s="23">
        <v>30000</v>
      </c>
      <c r="J10" s="23">
        <v>30000</v>
      </c>
      <c r="K10" s="23">
        <v>30000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5"/>
      <c r="B11" s="25"/>
      <c r="C11" s="20" t="s">
        <v>411</v>
      </c>
      <c r="D11" s="25"/>
      <c r="E11" s="25"/>
      <c r="F11" s="25"/>
      <c r="G11" s="25"/>
      <c r="H11" s="25"/>
      <c r="I11" s="23">
        <v>18700</v>
      </c>
      <c r="J11" s="23">
        <v>18700</v>
      </c>
      <c r="K11" s="23">
        <v>18700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30" t="s">
        <v>409</v>
      </c>
      <c r="B12" s="30" t="s">
        <v>412</v>
      </c>
      <c r="C12" s="30" t="s">
        <v>411</v>
      </c>
      <c r="D12" s="30" t="s">
        <v>70</v>
      </c>
      <c r="E12" s="30" t="s">
        <v>160</v>
      </c>
      <c r="F12" s="30" t="s">
        <v>161</v>
      </c>
      <c r="G12" s="30" t="s">
        <v>367</v>
      </c>
      <c r="H12" s="30" t="s">
        <v>368</v>
      </c>
      <c r="I12" s="23">
        <v>18700</v>
      </c>
      <c r="J12" s="23">
        <v>18700</v>
      </c>
      <c r="K12" s="23">
        <v>18700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25"/>
      <c r="B13" s="25"/>
      <c r="C13" s="20" t="s">
        <v>413</v>
      </c>
      <c r="D13" s="25"/>
      <c r="E13" s="25"/>
      <c r="F13" s="25"/>
      <c r="G13" s="25"/>
      <c r="H13" s="25"/>
      <c r="I13" s="23">
        <v>10000</v>
      </c>
      <c r="J13" s="23">
        <v>10000</v>
      </c>
      <c r="K13" s="23">
        <v>10000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30" t="s">
        <v>409</v>
      </c>
      <c r="B14" s="30" t="s">
        <v>414</v>
      </c>
      <c r="C14" s="30" t="s">
        <v>413</v>
      </c>
      <c r="D14" s="30" t="s">
        <v>70</v>
      </c>
      <c r="E14" s="30" t="s">
        <v>164</v>
      </c>
      <c r="F14" s="30" t="s">
        <v>165</v>
      </c>
      <c r="G14" s="30" t="s">
        <v>328</v>
      </c>
      <c r="H14" s="30" t="s">
        <v>329</v>
      </c>
      <c r="I14" s="23">
        <v>10000</v>
      </c>
      <c r="J14" s="23">
        <v>10000</v>
      </c>
      <c r="K14" s="23">
        <v>10000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5"/>
      <c r="B15" s="25"/>
      <c r="C15" s="20" t="s">
        <v>415</v>
      </c>
      <c r="D15" s="25"/>
      <c r="E15" s="25"/>
      <c r="F15" s="25"/>
      <c r="G15" s="25"/>
      <c r="H15" s="25"/>
      <c r="I15" s="23">
        <v>580000</v>
      </c>
      <c r="J15" s="23">
        <v>580000</v>
      </c>
      <c r="K15" s="23">
        <v>580000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30" t="s">
        <v>409</v>
      </c>
      <c r="B16" s="30" t="s">
        <v>416</v>
      </c>
      <c r="C16" s="30" t="s">
        <v>415</v>
      </c>
      <c r="D16" s="30" t="s">
        <v>70</v>
      </c>
      <c r="E16" s="30" t="s">
        <v>231</v>
      </c>
      <c r="F16" s="30" t="s">
        <v>232</v>
      </c>
      <c r="G16" s="30" t="s">
        <v>417</v>
      </c>
      <c r="H16" s="30" t="s">
        <v>418</v>
      </c>
      <c r="I16" s="23">
        <v>580000</v>
      </c>
      <c r="J16" s="23">
        <v>580000</v>
      </c>
      <c r="K16" s="23">
        <v>580000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5"/>
      <c r="B17" s="25"/>
      <c r="C17" s="20" t="s">
        <v>419</v>
      </c>
      <c r="D17" s="25"/>
      <c r="E17" s="25"/>
      <c r="F17" s="25"/>
      <c r="G17" s="25"/>
      <c r="H17" s="25"/>
      <c r="I17" s="23">
        <v>20000</v>
      </c>
      <c r="J17" s="23">
        <v>20000</v>
      </c>
      <c r="K17" s="23">
        <v>20000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30" t="s">
        <v>409</v>
      </c>
      <c r="B18" s="30" t="s">
        <v>420</v>
      </c>
      <c r="C18" s="30" t="s">
        <v>419</v>
      </c>
      <c r="D18" s="30" t="s">
        <v>70</v>
      </c>
      <c r="E18" s="30" t="s">
        <v>154</v>
      </c>
      <c r="F18" s="30" t="s">
        <v>155</v>
      </c>
      <c r="G18" s="30" t="s">
        <v>328</v>
      </c>
      <c r="H18" s="30" t="s">
        <v>329</v>
      </c>
      <c r="I18" s="23">
        <v>20000</v>
      </c>
      <c r="J18" s="23">
        <v>20000</v>
      </c>
      <c r="K18" s="23">
        <v>20000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25"/>
      <c r="B19" s="25"/>
      <c r="C19" s="20" t="s">
        <v>421</v>
      </c>
      <c r="D19" s="25"/>
      <c r="E19" s="25"/>
      <c r="F19" s="25"/>
      <c r="G19" s="25"/>
      <c r="H19" s="25"/>
      <c r="I19" s="23">
        <v>50000</v>
      </c>
      <c r="J19" s="23"/>
      <c r="K19" s="23"/>
      <c r="L19" s="23"/>
      <c r="M19" s="23"/>
      <c r="N19" s="23"/>
      <c r="O19" s="23"/>
      <c r="P19" s="23"/>
      <c r="Q19" s="23"/>
      <c r="R19" s="23">
        <v>50000</v>
      </c>
      <c r="S19" s="23"/>
      <c r="T19" s="23"/>
      <c r="U19" s="23"/>
      <c r="V19" s="23"/>
      <c r="W19" s="23">
        <v>50000</v>
      </c>
    </row>
    <row r="20" ht="18.75" customHeight="1" spans="1:23">
      <c r="A20" s="30" t="s">
        <v>409</v>
      </c>
      <c r="B20" s="30" t="s">
        <v>422</v>
      </c>
      <c r="C20" s="30" t="s">
        <v>421</v>
      </c>
      <c r="D20" s="30" t="s">
        <v>70</v>
      </c>
      <c r="E20" s="30" t="s">
        <v>158</v>
      </c>
      <c r="F20" s="30" t="s">
        <v>153</v>
      </c>
      <c r="G20" s="30" t="s">
        <v>328</v>
      </c>
      <c r="H20" s="30" t="s">
        <v>329</v>
      </c>
      <c r="I20" s="23">
        <v>50000</v>
      </c>
      <c r="J20" s="23"/>
      <c r="K20" s="23"/>
      <c r="L20" s="23"/>
      <c r="M20" s="23"/>
      <c r="N20" s="23"/>
      <c r="O20" s="23"/>
      <c r="P20" s="23"/>
      <c r="Q20" s="23"/>
      <c r="R20" s="23">
        <v>50000</v>
      </c>
      <c r="S20" s="23"/>
      <c r="T20" s="23"/>
      <c r="U20" s="23"/>
      <c r="V20" s="23"/>
      <c r="W20" s="23">
        <v>50000</v>
      </c>
    </row>
    <row r="21" ht="18.75" customHeight="1" spans="1:23">
      <c r="A21" s="25"/>
      <c r="B21" s="25"/>
      <c r="C21" s="20" t="s">
        <v>423</v>
      </c>
      <c r="D21" s="25"/>
      <c r="E21" s="25"/>
      <c r="F21" s="25"/>
      <c r="G21" s="25"/>
      <c r="H21" s="25"/>
      <c r="I21" s="23">
        <v>30000</v>
      </c>
      <c r="J21" s="23">
        <v>30000</v>
      </c>
      <c r="K21" s="23">
        <v>30000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30" t="s">
        <v>409</v>
      </c>
      <c r="B22" s="30" t="s">
        <v>424</v>
      </c>
      <c r="C22" s="30" t="s">
        <v>423</v>
      </c>
      <c r="D22" s="30" t="s">
        <v>70</v>
      </c>
      <c r="E22" s="30" t="s">
        <v>175</v>
      </c>
      <c r="F22" s="30" t="s">
        <v>155</v>
      </c>
      <c r="G22" s="30" t="s">
        <v>328</v>
      </c>
      <c r="H22" s="30" t="s">
        <v>329</v>
      </c>
      <c r="I22" s="23">
        <v>30000</v>
      </c>
      <c r="J22" s="23">
        <v>30000</v>
      </c>
      <c r="K22" s="23">
        <v>30000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25"/>
      <c r="B23" s="25"/>
      <c r="C23" s="20" t="s">
        <v>425</v>
      </c>
      <c r="D23" s="25"/>
      <c r="E23" s="25"/>
      <c r="F23" s="25"/>
      <c r="G23" s="25"/>
      <c r="H23" s="25"/>
      <c r="I23" s="23">
        <v>30000</v>
      </c>
      <c r="J23" s="23">
        <v>30000</v>
      </c>
      <c r="K23" s="23">
        <v>30000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30" t="s">
        <v>409</v>
      </c>
      <c r="B24" s="30" t="s">
        <v>426</v>
      </c>
      <c r="C24" s="30" t="s">
        <v>425</v>
      </c>
      <c r="D24" s="30" t="s">
        <v>70</v>
      </c>
      <c r="E24" s="30" t="s">
        <v>242</v>
      </c>
      <c r="F24" s="30" t="s">
        <v>241</v>
      </c>
      <c r="G24" s="30" t="s">
        <v>417</v>
      </c>
      <c r="H24" s="30" t="s">
        <v>418</v>
      </c>
      <c r="I24" s="23">
        <v>30000</v>
      </c>
      <c r="J24" s="23">
        <v>30000</v>
      </c>
      <c r="K24" s="23">
        <v>30000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33" t="s">
        <v>55</v>
      </c>
      <c r="B25" s="133"/>
      <c r="C25" s="133"/>
      <c r="D25" s="133"/>
      <c r="E25" s="133"/>
      <c r="F25" s="133"/>
      <c r="G25" s="133"/>
      <c r="H25" s="133"/>
      <c r="I25" s="23">
        <v>768700</v>
      </c>
      <c r="J25" s="23">
        <v>718700</v>
      </c>
      <c r="K25" s="23">
        <v>718700</v>
      </c>
      <c r="L25" s="23"/>
      <c r="M25" s="23"/>
      <c r="N25" s="23"/>
      <c r="O25" s="23"/>
      <c r="P25" s="23"/>
      <c r="Q25" s="23"/>
      <c r="R25" s="23">
        <v>50000</v>
      </c>
      <c r="S25" s="23"/>
      <c r="T25" s="23"/>
      <c r="U25" s="23"/>
      <c r="V25" s="23"/>
      <c r="W25" s="23">
        <v>50000</v>
      </c>
    </row>
  </sheetData>
  <mergeCells count="28">
    <mergeCell ref="A2:W2"/>
    <mergeCell ref="A3:H3"/>
    <mergeCell ref="J4:M4"/>
    <mergeCell ref="N4:P4"/>
    <mergeCell ref="R4:W4"/>
    <mergeCell ref="A25:H2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65"/>
  <sheetViews>
    <sheetView showZeros="0" workbookViewId="0">
      <selection activeCell="A1" sqref="A1"/>
    </sheetView>
  </sheetViews>
  <sheetFormatPr defaultColWidth="9.14285714285714" defaultRowHeight="12" customHeight="1"/>
  <cols>
    <col min="1" max="1" width="54.0095238095238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9" t="s">
        <v>427</v>
      </c>
    </row>
    <row r="2" ht="36.75" customHeight="1" spans="1:10">
      <c r="A2" s="4" t="str">
        <f>"2025"&amp;"年部门项目支出绩效目标表"</f>
        <v>2025年部门项目支出绩效目标表</v>
      </c>
      <c r="B2" s="5"/>
      <c r="C2" s="5"/>
      <c r="D2" s="5"/>
      <c r="E2" s="5"/>
      <c r="F2" s="73"/>
      <c r="G2" s="5"/>
      <c r="H2" s="73"/>
      <c r="I2" s="73"/>
      <c r="J2" s="5"/>
    </row>
    <row r="3" ht="18.75" customHeight="1" spans="1:8">
      <c r="A3" s="51" t="str">
        <f>"单位名称："&amp;"耿马傣族佤族自治县勐简乡"</f>
        <v>单位名称：耿马傣族佤族自治县勐简乡</v>
      </c>
      <c r="B3" s="52"/>
      <c r="C3" s="52"/>
      <c r="D3" s="52"/>
      <c r="E3" s="52"/>
      <c r="F3" s="53"/>
      <c r="G3" s="52"/>
      <c r="H3" s="53"/>
    </row>
    <row r="4" ht="18.75" customHeight="1" spans="1:10">
      <c r="A4" s="43" t="s">
        <v>428</v>
      </c>
      <c r="B4" s="43" t="s">
        <v>429</v>
      </c>
      <c r="C4" s="43" t="s">
        <v>430</v>
      </c>
      <c r="D4" s="43" t="s">
        <v>431</v>
      </c>
      <c r="E4" s="43" t="s">
        <v>432</v>
      </c>
      <c r="F4" s="54" t="s">
        <v>433</v>
      </c>
      <c r="G4" s="43" t="s">
        <v>434</v>
      </c>
      <c r="H4" s="54" t="s">
        <v>435</v>
      </c>
      <c r="I4" s="54" t="s">
        <v>436</v>
      </c>
      <c r="J4" s="43" t="s">
        <v>437</v>
      </c>
    </row>
    <row r="5" ht="18.75" customHeight="1" spans="1:10">
      <c r="A5" s="126">
        <v>1</v>
      </c>
      <c r="B5" s="126">
        <v>2</v>
      </c>
      <c r="C5" s="126">
        <v>3</v>
      </c>
      <c r="D5" s="126">
        <v>4</v>
      </c>
      <c r="E5" s="126">
        <v>5</v>
      </c>
      <c r="F5" s="126">
        <v>6</v>
      </c>
      <c r="G5" s="126">
        <v>7</v>
      </c>
      <c r="H5" s="126">
        <v>8</v>
      </c>
      <c r="I5" s="126">
        <v>9</v>
      </c>
      <c r="J5" s="126">
        <v>10</v>
      </c>
    </row>
    <row r="6" ht="18.75" customHeight="1" spans="1:10">
      <c r="A6" s="127" t="s">
        <v>283</v>
      </c>
      <c r="B6" s="46"/>
      <c r="C6" s="46"/>
      <c r="D6" s="46"/>
      <c r="E6" s="48"/>
      <c r="F6" s="128"/>
      <c r="G6" s="48"/>
      <c r="H6" s="128"/>
      <c r="I6" s="128"/>
      <c r="J6" s="48"/>
    </row>
    <row r="7" ht="18.75" customHeight="1" spans="1:10">
      <c r="A7" s="129" t="s">
        <v>70</v>
      </c>
      <c r="B7" s="130"/>
      <c r="C7" s="130"/>
      <c r="D7" s="130"/>
      <c r="E7" s="127"/>
      <c r="F7" s="130"/>
      <c r="G7" s="127"/>
      <c r="H7" s="130"/>
      <c r="I7" s="130"/>
      <c r="J7" s="127"/>
    </row>
    <row r="8" ht="18.75" customHeight="1" spans="1:10">
      <c r="A8" s="127" t="str">
        <f t="shared" ref="A8:A12" si="0">"    "&amp;"2025年春节慰问经费"</f>
        <v>    2025年春节慰问经费</v>
      </c>
      <c r="B8" s="130" t="s">
        <v>438</v>
      </c>
      <c r="C8" s="130" t="s">
        <v>439</v>
      </c>
      <c r="D8" s="130" t="s">
        <v>440</v>
      </c>
      <c r="E8" s="127" t="s">
        <v>441</v>
      </c>
      <c r="F8" s="130" t="s">
        <v>442</v>
      </c>
      <c r="G8" s="127" t="s">
        <v>443</v>
      </c>
      <c r="H8" s="130" t="s">
        <v>444</v>
      </c>
      <c r="I8" s="130" t="s">
        <v>445</v>
      </c>
      <c r="J8" s="127" t="s">
        <v>446</v>
      </c>
    </row>
    <row r="9" ht="18.75" customHeight="1" spans="1:10">
      <c r="A9" s="127" t="str">
        <f t="shared" si="0"/>
        <v>    2025年春节慰问经费</v>
      </c>
      <c r="B9" s="130" t="s">
        <v>438</v>
      </c>
      <c r="C9" s="130" t="s">
        <v>439</v>
      </c>
      <c r="D9" s="130" t="s">
        <v>447</v>
      </c>
      <c r="E9" s="127" t="s">
        <v>448</v>
      </c>
      <c r="F9" s="130" t="s">
        <v>442</v>
      </c>
      <c r="G9" s="127" t="s">
        <v>449</v>
      </c>
      <c r="H9" s="130" t="s">
        <v>450</v>
      </c>
      <c r="I9" s="130" t="s">
        <v>445</v>
      </c>
      <c r="J9" s="127" t="s">
        <v>451</v>
      </c>
    </row>
    <row r="10" ht="18.75" customHeight="1" spans="1:10">
      <c r="A10" s="127" t="str">
        <f t="shared" si="0"/>
        <v>    2025年春节慰问经费</v>
      </c>
      <c r="B10" s="130" t="s">
        <v>438</v>
      </c>
      <c r="C10" s="130" t="s">
        <v>439</v>
      </c>
      <c r="D10" s="130" t="s">
        <v>452</v>
      </c>
      <c r="E10" s="127" t="s">
        <v>453</v>
      </c>
      <c r="F10" s="130" t="s">
        <v>442</v>
      </c>
      <c r="G10" s="127" t="s">
        <v>454</v>
      </c>
      <c r="H10" s="130" t="s">
        <v>450</v>
      </c>
      <c r="I10" s="130" t="s">
        <v>445</v>
      </c>
      <c r="J10" s="127" t="s">
        <v>455</v>
      </c>
    </row>
    <row r="11" ht="18.75" customHeight="1" spans="1:10">
      <c r="A11" s="127" t="str">
        <f t="shared" si="0"/>
        <v>    2025年春节慰问经费</v>
      </c>
      <c r="B11" s="130" t="s">
        <v>438</v>
      </c>
      <c r="C11" s="130" t="s">
        <v>456</v>
      </c>
      <c r="D11" s="130" t="s">
        <v>457</v>
      </c>
      <c r="E11" s="127" t="s">
        <v>458</v>
      </c>
      <c r="F11" s="130" t="s">
        <v>459</v>
      </c>
      <c r="G11" s="127" t="s">
        <v>454</v>
      </c>
      <c r="H11" s="130" t="s">
        <v>450</v>
      </c>
      <c r="I11" s="130" t="s">
        <v>445</v>
      </c>
      <c r="J11" s="127" t="s">
        <v>460</v>
      </c>
    </row>
    <row r="12" ht="18.75" customHeight="1" spans="1:10">
      <c r="A12" s="127" t="str">
        <f t="shared" si="0"/>
        <v>    2025年春节慰问经费</v>
      </c>
      <c r="B12" s="130" t="s">
        <v>438</v>
      </c>
      <c r="C12" s="130" t="s">
        <v>461</v>
      </c>
      <c r="D12" s="130" t="s">
        <v>462</v>
      </c>
      <c r="E12" s="127" t="s">
        <v>463</v>
      </c>
      <c r="F12" s="130" t="s">
        <v>459</v>
      </c>
      <c r="G12" s="127" t="s">
        <v>449</v>
      </c>
      <c r="H12" s="130" t="s">
        <v>450</v>
      </c>
      <c r="I12" s="130" t="s">
        <v>445</v>
      </c>
      <c r="J12" s="127" t="s">
        <v>464</v>
      </c>
    </row>
    <row r="13" ht="18.75" customHeight="1" spans="1:10">
      <c r="A13" s="127" t="str">
        <f t="shared" ref="A13:A22" si="1">"    "&amp;"创建卫生乡镇经费"</f>
        <v>    创建卫生乡镇经费</v>
      </c>
      <c r="B13" s="130" t="s">
        <v>465</v>
      </c>
      <c r="C13" s="130" t="s">
        <v>439</v>
      </c>
      <c r="D13" s="130" t="s">
        <v>440</v>
      </c>
      <c r="E13" s="127" t="s">
        <v>466</v>
      </c>
      <c r="F13" s="130" t="s">
        <v>459</v>
      </c>
      <c r="G13" s="127" t="s">
        <v>467</v>
      </c>
      <c r="H13" s="130" t="s">
        <v>468</v>
      </c>
      <c r="I13" s="130" t="s">
        <v>445</v>
      </c>
      <c r="J13" s="127" t="s">
        <v>469</v>
      </c>
    </row>
    <row r="14" ht="18.75" customHeight="1" spans="1:10">
      <c r="A14" s="127" t="str">
        <f t="shared" si="1"/>
        <v>    创建卫生乡镇经费</v>
      </c>
      <c r="B14" s="130" t="s">
        <v>465</v>
      </c>
      <c r="C14" s="130" t="s">
        <v>439</v>
      </c>
      <c r="D14" s="130" t="s">
        <v>440</v>
      </c>
      <c r="E14" s="127" t="s">
        <v>470</v>
      </c>
      <c r="F14" s="130" t="s">
        <v>459</v>
      </c>
      <c r="G14" s="127" t="s">
        <v>145</v>
      </c>
      <c r="H14" s="130" t="s">
        <v>471</v>
      </c>
      <c r="I14" s="130" t="s">
        <v>445</v>
      </c>
      <c r="J14" s="127" t="s">
        <v>472</v>
      </c>
    </row>
    <row r="15" ht="18.75" customHeight="1" spans="1:10">
      <c r="A15" s="127" t="str">
        <f t="shared" si="1"/>
        <v>    创建卫生乡镇经费</v>
      </c>
      <c r="B15" s="130" t="s">
        <v>465</v>
      </c>
      <c r="C15" s="130" t="s">
        <v>439</v>
      </c>
      <c r="D15" s="130" t="s">
        <v>440</v>
      </c>
      <c r="E15" s="127" t="s">
        <v>473</v>
      </c>
      <c r="F15" s="130" t="s">
        <v>459</v>
      </c>
      <c r="G15" s="127" t="s">
        <v>145</v>
      </c>
      <c r="H15" s="130" t="s">
        <v>474</v>
      </c>
      <c r="I15" s="130" t="s">
        <v>445</v>
      </c>
      <c r="J15" s="127" t="s">
        <v>475</v>
      </c>
    </row>
    <row r="16" ht="18.75" customHeight="1" spans="1:10">
      <c r="A16" s="127" t="str">
        <f t="shared" si="1"/>
        <v>    创建卫生乡镇经费</v>
      </c>
      <c r="B16" s="130" t="s">
        <v>465</v>
      </c>
      <c r="C16" s="130" t="s">
        <v>439</v>
      </c>
      <c r="D16" s="130" t="s">
        <v>447</v>
      </c>
      <c r="E16" s="127" t="s">
        <v>476</v>
      </c>
      <c r="F16" s="130" t="s">
        <v>442</v>
      </c>
      <c r="G16" s="127" t="s">
        <v>449</v>
      </c>
      <c r="H16" s="130" t="s">
        <v>450</v>
      </c>
      <c r="I16" s="130" t="s">
        <v>445</v>
      </c>
      <c r="J16" s="127" t="s">
        <v>476</v>
      </c>
    </row>
    <row r="17" ht="18.75" customHeight="1" spans="1:10">
      <c r="A17" s="127" t="str">
        <f t="shared" si="1"/>
        <v>    创建卫生乡镇经费</v>
      </c>
      <c r="B17" s="130" t="s">
        <v>465</v>
      </c>
      <c r="C17" s="130" t="s">
        <v>439</v>
      </c>
      <c r="D17" s="130" t="s">
        <v>452</v>
      </c>
      <c r="E17" s="127" t="s">
        <v>477</v>
      </c>
      <c r="F17" s="130" t="s">
        <v>459</v>
      </c>
      <c r="G17" s="127" t="s">
        <v>478</v>
      </c>
      <c r="H17" s="130" t="s">
        <v>450</v>
      </c>
      <c r="I17" s="130" t="s">
        <v>445</v>
      </c>
      <c r="J17" s="127" t="s">
        <v>479</v>
      </c>
    </row>
    <row r="18" ht="18.75" customHeight="1" spans="1:10">
      <c r="A18" s="127" t="str">
        <f t="shared" si="1"/>
        <v>    创建卫生乡镇经费</v>
      </c>
      <c r="B18" s="130" t="s">
        <v>465</v>
      </c>
      <c r="C18" s="130" t="s">
        <v>439</v>
      </c>
      <c r="D18" s="130" t="s">
        <v>480</v>
      </c>
      <c r="E18" s="127" t="s">
        <v>481</v>
      </c>
      <c r="F18" s="130" t="s">
        <v>482</v>
      </c>
      <c r="G18" s="127" t="s">
        <v>483</v>
      </c>
      <c r="H18" s="130" t="s">
        <v>484</v>
      </c>
      <c r="I18" s="130" t="s">
        <v>445</v>
      </c>
      <c r="J18" s="127" t="s">
        <v>485</v>
      </c>
    </row>
    <row r="19" ht="18.75" customHeight="1" spans="1:10">
      <c r="A19" s="127" t="str">
        <f t="shared" si="1"/>
        <v>    创建卫生乡镇经费</v>
      </c>
      <c r="B19" s="130" t="s">
        <v>465</v>
      </c>
      <c r="C19" s="130" t="s">
        <v>456</v>
      </c>
      <c r="D19" s="130" t="s">
        <v>457</v>
      </c>
      <c r="E19" s="127" t="s">
        <v>486</v>
      </c>
      <c r="F19" s="130" t="s">
        <v>459</v>
      </c>
      <c r="G19" s="127" t="s">
        <v>487</v>
      </c>
      <c r="H19" s="130" t="s">
        <v>450</v>
      </c>
      <c r="I19" s="130" t="s">
        <v>488</v>
      </c>
      <c r="J19" s="127" t="s">
        <v>489</v>
      </c>
    </row>
    <row r="20" ht="18.75" customHeight="1" spans="1:10">
      <c r="A20" s="127" t="str">
        <f t="shared" si="1"/>
        <v>    创建卫生乡镇经费</v>
      </c>
      <c r="B20" s="130" t="s">
        <v>465</v>
      </c>
      <c r="C20" s="130" t="s">
        <v>456</v>
      </c>
      <c r="D20" s="130" t="s">
        <v>457</v>
      </c>
      <c r="E20" s="127" t="s">
        <v>490</v>
      </c>
      <c r="F20" s="130" t="s">
        <v>442</v>
      </c>
      <c r="G20" s="127" t="s">
        <v>491</v>
      </c>
      <c r="H20" s="130" t="s">
        <v>450</v>
      </c>
      <c r="I20" s="130" t="s">
        <v>488</v>
      </c>
      <c r="J20" s="127" t="s">
        <v>492</v>
      </c>
    </row>
    <row r="21" ht="18.75" customHeight="1" spans="1:10">
      <c r="A21" s="127" t="str">
        <f t="shared" si="1"/>
        <v>    创建卫生乡镇经费</v>
      </c>
      <c r="B21" s="130" t="s">
        <v>465</v>
      </c>
      <c r="C21" s="130" t="s">
        <v>456</v>
      </c>
      <c r="D21" s="130" t="s">
        <v>493</v>
      </c>
      <c r="E21" s="127" t="s">
        <v>494</v>
      </c>
      <c r="F21" s="130" t="s">
        <v>442</v>
      </c>
      <c r="G21" s="127" t="s">
        <v>495</v>
      </c>
      <c r="H21" s="130" t="s">
        <v>450</v>
      </c>
      <c r="I21" s="130" t="s">
        <v>488</v>
      </c>
      <c r="J21" s="127" t="s">
        <v>496</v>
      </c>
    </row>
    <row r="22" ht="18.75" customHeight="1" spans="1:10">
      <c r="A22" s="127" t="str">
        <f t="shared" si="1"/>
        <v>    创建卫生乡镇经费</v>
      </c>
      <c r="B22" s="130" t="s">
        <v>465</v>
      </c>
      <c r="C22" s="130" t="s">
        <v>461</v>
      </c>
      <c r="D22" s="130" t="s">
        <v>462</v>
      </c>
      <c r="E22" s="127" t="s">
        <v>497</v>
      </c>
      <c r="F22" s="130" t="s">
        <v>459</v>
      </c>
      <c r="G22" s="127" t="s">
        <v>478</v>
      </c>
      <c r="H22" s="130" t="s">
        <v>450</v>
      </c>
      <c r="I22" s="130" t="s">
        <v>445</v>
      </c>
      <c r="J22" s="127" t="s">
        <v>498</v>
      </c>
    </row>
    <row r="23" ht="18.75" customHeight="1" spans="1:10">
      <c r="A23" s="127" t="str">
        <f t="shared" ref="A23:A34" si="2">"    "&amp;"勐简乡集镇外立面提升改造项目补助资金"</f>
        <v>    勐简乡集镇外立面提升改造项目补助资金</v>
      </c>
      <c r="B23" s="130" t="s">
        <v>499</v>
      </c>
      <c r="C23" s="130" t="s">
        <v>439</v>
      </c>
      <c r="D23" s="130" t="s">
        <v>440</v>
      </c>
      <c r="E23" s="127" t="s">
        <v>500</v>
      </c>
      <c r="F23" s="130" t="s">
        <v>459</v>
      </c>
      <c r="G23" s="127" t="s">
        <v>501</v>
      </c>
      <c r="H23" s="130" t="s">
        <v>502</v>
      </c>
      <c r="I23" s="130" t="s">
        <v>445</v>
      </c>
      <c r="J23" s="127" t="s">
        <v>503</v>
      </c>
    </row>
    <row r="24" ht="18.75" customHeight="1" spans="1:10">
      <c r="A24" s="127" t="str">
        <f t="shared" si="2"/>
        <v>    勐简乡集镇外立面提升改造项目补助资金</v>
      </c>
      <c r="B24" s="130" t="s">
        <v>499</v>
      </c>
      <c r="C24" s="130" t="s">
        <v>439</v>
      </c>
      <c r="D24" s="130" t="s">
        <v>440</v>
      </c>
      <c r="E24" s="127" t="s">
        <v>504</v>
      </c>
      <c r="F24" s="130" t="s">
        <v>459</v>
      </c>
      <c r="G24" s="127" t="s">
        <v>505</v>
      </c>
      <c r="H24" s="130" t="s">
        <v>502</v>
      </c>
      <c r="I24" s="130" t="s">
        <v>445</v>
      </c>
      <c r="J24" s="127" t="s">
        <v>503</v>
      </c>
    </row>
    <row r="25" ht="18.75" customHeight="1" spans="1:10">
      <c r="A25" s="127" t="str">
        <f t="shared" si="2"/>
        <v>    勐简乡集镇外立面提升改造项目补助资金</v>
      </c>
      <c r="B25" s="130" t="s">
        <v>499</v>
      </c>
      <c r="C25" s="130" t="s">
        <v>439</v>
      </c>
      <c r="D25" s="130" t="s">
        <v>440</v>
      </c>
      <c r="E25" s="127" t="s">
        <v>506</v>
      </c>
      <c r="F25" s="130" t="s">
        <v>459</v>
      </c>
      <c r="G25" s="127" t="s">
        <v>507</v>
      </c>
      <c r="H25" s="130" t="s">
        <v>502</v>
      </c>
      <c r="I25" s="130" t="s">
        <v>445</v>
      </c>
      <c r="J25" s="127" t="s">
        <v>503</v>
      </c>
    </row>
    <row r="26" ht="18.75" customHeight="1" spans="1:10">
      <c r="A26" s="127" t="str">
        <f t="shared" si="2"/>
        <v>    勐简乡集镇外立面提升改造项目补助资金</v>
      </c>
      <c r="B26" s="130" t="s">
        <v>499</v>
      </c>
      <c r="C26" s="130" t="s">
        <v>439</v>
      </c>
      <c r="D26" s="130" t="s">
        <v>440</v>
      </c>
      <c r="E26" s="127" t="s">
        <v>508</v>
      </c>
      <c r="F26" s="130" t="s">
        <v>459</v>
      </c>
      <c r="G26" s="127" t="s">
        <v>509</v>
      </c>
      <c r="H26" s="130" t="s">
        <v>502</v>
      </c>
      <c r="I26" s="130" t="s">
        <v>445</v>
      </c>
      <c r="J26" s="127" t="s">
        <v>503</v>
      </c>
    </row>
    <row r="27" ht="18.75" customHeight="1" spans="1:10">
      <c r="A27" s="127" t="str">
        <f t="shared" si="2"/>
        <v>    勐简乡集镇外立面提升改造项目补助资金</v>
      </c>
      <c r="B27" s="130" t="s">
        <v>499</v>
      </c>
      <c r="C27" s="130" t="s">
        <v>439</v>
      </c>
      <c r="D27" s="130" t="s">
        <v>440</v>
      </c>
      <c r="E27" s="127" t="s">
        <v>510</v>
      </c>
      <c r="F27" s="130" t="s">
        <v>459</v>
      </c>
      <c r="G27" s="127" t="s">
        <v>511</v>
      </c>
      <c r="H27" s="130" t="s">
        <v>502</v>
      </c>
      <c r="I27" s="130" t="s">
        <v>445</v>
      </c>
      <c r="J27" s="127" t="s">
        <v>503</v>
      </c>
    </row>
    <row r="28" ht="18.75" customHeight="1" spans="1:10">
      <c r="A28" s="127" t="str">
        <f t="shared" si="2"/>
        <v>    勐简乡集镇外立面提升改造项目补助资金</v>
      </c>
      <c r="B28" s="130" t="s">
        <v>499</v>
      </c>
      <c r="C28" s="130" t="s">
        <v>439</v>
      </c>
      <c r="D28" s="130" t="s">
        <v>440</v>
      </c>
      <c r="E28" s="127" t="s">
        <v>512</v>
      </c>
      <c r="F28" s="130" t="s">
        <v>459</v>
      </c>
      <c r="G28" s="127" t="s">
        <v>513</v>
      </c>
      <c r="H28" s="130" t="s">
        <v>502</v>
      </c>
      <c r="I28" s="130" t="s">
        <v>445</v>
      </c>
      <c r="J28" s="127" t="s">
        <v>503</v>
      </c>
    </row>
    <row r="29" ht="18.75" customHeight="1" spans="1:10">
      <c r="A29" s="127" t="str">
        <f t="shared" si="2"/>
        <v>    勐简乡集镇外立面提升改造项目补助资金</v>
      </c>
      <c r="B29" s="130" t="s">
        <v>499</v>
      </c>
      <c r="C29" s="130" t="s">
        <v>439</v>
      </c>
      <c r="D29" s="130" t="s">
        <v>440</v>
      </c>
      <c r="E29" s="127" t="s">
        <v>514</v>
      </c>
      <c r="F29" s="130" t="s">
        <v>459</v>
      </c>
      <c r="G29" s="127" t="s">
        <v>515</v>
      </c>
      <c r="H29" s="130" t="s">
        <v>502</v>
      </c>
      <c r="I29" s="130" t="s">
        <v>445</v>
      </c>
      <c r="J29" s="127" t="s">
        <v>503</v>
      </c>
    </row>
    <row r="30" ht="18.75" customHeight="1" spans="1:10">
      <c r="A30" s="127" t="str">
        <f t="shared" si="2"/>
        <v>    勐简乡集镇外立面提升改造项目补助资金</v>
      </c>
      <c r="B30" s="130" t="s">
        <v>499</v>
      </c>
      <c r="C30" s="130" t="s">
        <v>439</v>
      </c>
      <c r="D30" s="130" t="s">
        <v>447</v>
      </c>
      <c r="E30" s="127" t="s">
        <v>516</v>
      </c>
      <c r="F30" s="130" t="s">
        <v>442</v>
      </c>
      <c r="G30" s="127" t="s">
        <v>449</v>
      </c>
      <c r="H30" s="130" t="s">
        <v>450</v>
      </c>
      <c r="I30" s="130" t="s">
        <v>445</v>
      </c>
      <c r="J30" s="127" t="s">
        <v>517</v>
      </c>
    </row>
    <row r="31" ht="18.75" customHeight="1" spans="1:10">
      <c r="A31" s="127" t="str">
        <f t="shared" si="2"/>
        <v>    勐简乡集镇外立面提升改造项目补助资金</v>
      </c>
      <c r="B31" s="130" t="s">
        <v>499</v>
      </c>
      <c r="C31" s="130" t="s">
        <v>439</v>
      </c>
      <c r="D31" s="130" t="s">
        <v>452</v>
      </c>
      <c r="E31" s="127" t="s">
        <v>518</v>
      </c>
      <c r="F31" s="130" t="s">
        <v>459</v>
      </c>
      <c r="G31" s="127" t="s">
        <v>478</v>
      </c>
      <c r="H31" s="130" t="s">
        <v>450</v>
      </c>
      <c r="I31" s="130" t="s">
        <v>445</v>
      </c>
      <c r="J31" s="127" t="s">
        <v>519</v>
      </c>
    </row>
    <row r="32" ht="18.75" customHeight="1" spans="1:10">
      <c r="A32" s="127" t="str">
        <f t="shared" si="2"/>
        <v>    勐简乡集镇外立面提升改造项目补助资金</v>
      </c>
      <c r="B32" s="130" t="s">
        <v>499</v>
      </c>
      <c r="C32" s="130" t="s">
        <v>439</v>
      </c>
      <c r="D32" s="130" t="s">
        <v>480</v>
      </c>
      <c r="E32" s="127" t="s">
        <v>481</v>
      </c>
      <c r="F32" s="130" t="s">
        <v>482</v>
      </c>
      <c r="G32" s="127" t="s">
        <v>520</v>
      </c>
      <c r="H32" s="130" t="s">
        <v>484</v>
      </c>
      <c r="I32" s="130" t="s">
        <v>445</v>
      </c>
      <c r="J32" s="127" t="s">
        <v>521</v>
      </c>
    </row>
    <row r="33" ht="18.75" customHeight="1" spans="1:10">
      <c r="A33" s="127" t="str">
        <f t="shared" si="2"/>
        <v>    勐简乡集镇外立面提升改造项目补助资金</v>
      </c>
      <c r="B33" s="130" t="s">
        <v>499</v>
      </c>
      <c r="C33" s="130" t="s">
        <v>456</v>
      </c>
      <c r="D33" s="130" t="s">
        <v>457</v>
      </c>
      <c r="E33" s="127" t="s">
        <v>522</v>
      </c>
      <c r="F33" s="130" t="s">
        <v>442</v>
      </c>
      <c r="G33" s="127" t="s">
        <v>491</v>
      </c>
      <c r="H33" s="130" t="s">
        <v>450</v>
      </c>
      <c r="I33" s="130" t="s">
        <v>488</v>
      </c>
      <c r="J33" s="127" t="s">
        <v>523</v>
      </c>
    </row>
    <row r="34" ht="18.75" customHeight="1" spans="1:10">
      <c r="A34" s="127" t="str">
        <f t="shared" si="2"/>
        <v>    勐简乡集镇外立面提升改造项目补助资金</v>
      </c>
      <c r="B34" s="130" t="s">
        <v>499</v>
      </c>
      <c r="C34" s="130" t="s">
        <v>461</v>
      </c>
      <c r="D34" s="130" t="s">
        <v>462</v>
      </c>
      <c r="E34" s="127" t="s">
        <v>524</v>
      </c>
      <c r="F34" s="130" t="s">
        <v>459</v>
      </c>
      <c r="G34" s="127" t="s">
        <v>478</v>
      </c>
      <c r="H34" s="130" t="s">
        <v>450</v>
      </c>
      <c r="I34" s="130" t="s">
        <v>445</v>
      </c>
      <c r="J34" s="127" t="s">
        <v>525</v>
      </c>
    </row>
    <row r="35" ht="18.75" customHeight="1" spans="1:10">
      <c r="A35" s="127" t="str">
        <f t="shared" ref="A35:A40" si="3">"    "&amp;"乡镇人大主席团工作经费"</f>
        <v>    乡镇人大主席团工作经费</v>
      </c>
      <c r="B35" s="130" t="s">
        <v>526</v>
      </c>
      <c r="C35" s="130" t="s">
        <v>439</v>
      </c>
      <c r="D35" s="130" t="s">
        <v>440</v>
      </c>
      <c r="E35" s="127" t="s">
        <v>527</v>
      </c>
      <c r="F35" s="130" t="s">
        <v>459</v>
      </c>
      <c r="G35" s="127" t="s">
        <v>528</v>
      </c>
      <c r="H35" s="130" t="s">
        <v>529</v>
      </c>
      <c r="I35" s="130" t="s">
        <v>445</v>
      </c>
      <c r="J35" s="127" t="s">
        <v>530</v>
      </c>
    </row>
    <row r="36" ht="18.75" customHeight="1" spans="1:10">
      <c r="A36" s="127" t="str">
        <f t="shared" si="3"/>
        <v>    乡镇人大主席团工作经费</v>
      </c>
      <c r="B36" s="130" t="s">
        <v>526</v>
      </c>
      <c r="C36" s="130" t="s">
        <v>439</v>
      </c>
      <c r="D36" s="130" t="s">
        <v>447</v>
      </c>
      <c r="E36" s="127" t="s">
        <v>531</v>
      </c>
      <c r="F36" s="130" t="s">
        <v>459</v>
      </c>
      <c r="G36" s="127" t="s">
        <v>449</v>
      </c>
      <c r="H36" s="130" t="s">
        <v>450</v>
      </c>
      <c r="I36" s="130" t="s">
        <v>445</v>
      </c>
      <c r="J36" s="127" t="s">
        <v>532</v>
      </c>
    </row>
    <row r="37" ht="18.75" customHeight="1" spans="1:10">
      <c r="A37" s="127" t="str">
        <f t="shared" si="3"/>
        <v>    乡镇人大主席团工作经费</v>
      </c>
      <c r="B37" s="130" t="s">
        <v>526</v>
      </c>
      <c r="C37" s="130" t="s">
        <v>439</v>
      </c>
      <c r="D37" s="130" t="s">
        <v>452</v>
      </c>
      <c r="E37" s="127" t="s">
        <v>477</v>
      </c>
      <c r="F37" s="130" t="s">
        <v>459</v>
      </c>
      <c r="G37" s="127" t="s">
        <v>478</v>
      </c>
      <c r="H37" s="130" t="s">
        <v>450</v>
      </c>
      <c r="I37" s="130" t="s">
        <v>445</v>
      </c>
      <c r="J37" s="127" t="s">
        <v>533</v>
      </c>
    </row>
    <row r="38" ht="18.75" customHeight="1" spans="1:10">
      <c r="A38" s="127" t="str">
        <f t="shared" si="3"/>
        <v>    乡镇人大主席团工作经费</v>
      </c>
      <c r="B38" s="130" t="s">
        <v>526</v>
      </c>
      <c r="C38" s="130" t="s">
        <v>439</v>
      </c>
      <c r="D38" s="130" t="s">
        <v>480</v>
      </c>
      <c r="E38" s="127" t="s">
        <v>481</v>
      </c>
      <c r="F38" s="130" t="s">
        <v>482</v>
      </c>
      <c r="G38" s="127" t="s">
        <v>534</v>
      </c>
      <c r="H38" s="130" t="s">
        <v>484</v>
      </c>
      <c r="I38" s="130" t="s">
        <v>445</v>
      </c>
      <c r="J38" s="127" t="s">
        <v>535</v>
      </c>
    </row>
    <row r="39" ht="18.75" customHeight="1" spans="1:10">
      <c r="A39" s="127" t="str">
        <f t="shared" si="3"/>
        <v>    乡镇人大主席团工作经费</v>
      </c>
      <c r="B39" s="130" t="s">
        <v>526</v>
      </c>
      <c r="C39" s="130" t="s">
        <v>456</v>
      </c>
      <c r="D39" s="130" t="s">
        <v>457</v>
      </c>
      <c r="E39" s="127" t="s">
        <v>536</v>
      </c>
      <c r="F39" s="130" t="s">
        <v>442</v>
      </c>
      <c r="G39" s="127" t="s">
        <v>537</v>
      </c>
      <c r="H39" s="130" t="s">
        <v>450</v>
      </c>
      <c r="I39" s="130" t="s">
        <v>488</v>
      </c>
      <c r="J39" s="127" t="s">
        <v>538</v>
      </c>
    </row>
    <row r="40" ht="18.75" customHeight="1" spans="1:10">
      <c r="A40" s="127" t="str">
        <f t="shared" si="3"/>
        <v>    乡镇人大主席团工作经费</v>
      </c>
      <c r="B40" s="130" t="s">
        <v>526</v>
      </c>
      <c r="C40" s="130" t="s">
        <v>461</v>
      </c>
      <c r="D40" s="130" t="s">
        <v>462</v>
      </c>
      <c r="E40" s="127" t="s">
        <v>497</v>
      </c>
      <c r="F40" s="130" t="s">
        <v>459</v>
      </c>
      <c r="G40" s="127" t="s">
        <v>478</v>
      </c>
      <c r="H40" s="130" t="s">
        <v>450</v>
      </c>
      <c r="I40" s="130" t="s">
        <v>445</v>
      </c>
      <c r="J40" s="127" t="s">
        <v>539</v>
      </c>
    </row>
    <row r="41" ht="18.75" customHeight="1" spans="1:10">
      <c r="A41" s="127" t="str">
        <f t="shared" ref="A41:A46" si="4">"    "&amp;"2024年“两违”整治工作经费"</f>
        <v>    2024年“两违”整治工作经费</v>
      </c>
      <c r="B41" s="130" t="s">
        <v>540</v>
      </c>
      <c r="C41" s="130" t="s">
        <v>439</v>
      </c>
      <c r="D41" s="130" t="s">
        <v>440</v>
      </c>
      <c r="E41" s="127" t="s">
        <v>541</v>
      </c>
      <c r="F41" s="130" t="s">
        <v>442</v>
      </c>
      <c r="G41" s="127" t="s">
        <v>145</v>
      </c>
      <c r="H41" s="130" t="s">
        <v>542</v>
      </c>
      <c r="I41" s="130" t="s">
        <v>445</v>
      </c>
      <c r="J41" s="127" t="s">
        <v>543</v>
      </c>
    </row>
    <row r="42" ht="18.75" customHeight="1" spans="1:10">
      <c r="A42" s="127" t="str">
        <f t="shared" si="4"/>
        <v>    2024年“两违”整治工作经费</v>
      </c>
      <c r="B42" s="130" t="s">
        <v>540</v>
      </c>
      <c r="C42" s="130" t="s">
        <v>439</v>
      </c>
      <c r="D42" s="130" t="s">
        <v>447</v>
      </c>
      <c r="E42" s="127" t="s">
        <v>531</v>
      </c>
      <c r="F42" s="130" t="s">
        <v>442</v>
      </c>
      <c r="G42" s="127" t="s">
        <v>449</v>
      </c>
      <c r="H42" s="130" t="s">
        <v>450</v>
      </c>
      <c r="I42" s="130" t="s">
        <v>445</v>
      </c>
      <c r="J42" s="127" t="s">
        <v>532</v>
      </c>
    </row>
    <row r="43" ht="18.75" customHeight="1" spans="1:10">
      <c r="A43" s="127" t="str">
        <f t="shared" si="4"/>
        <v>    2024年“两违”整治工作经费</v>
      </c>
      <c r="B43" s="130" t="s">
        <v>540</v>
      </c>
      <c r="C43" s="130" t="s">
        <v>439</v>
      </c>
      <c r="D43" s="130" t="s">
        <v>452</v>
      </c>
      <c r="E43" s="127" t="s">
        <v>477</v>
      </c>
      <c r="F43" s="130" t="s">
        <v>459</v>
      </c>
      <c r="G43" s="127" t="s">
        <v>478</v>
      </c>
      <c r="H43" s="130" t="s">
        <v>450</v>
      </c>
      <c r="I43" s="130" t="s">
        <v>445</v>
      </c>
      <c r="J43" s="127" t="s">
        <v>533</v>
      </c>
    </row>
    <row r="44" ht="18.75" customHeight="1" spans="1:10">
      <c r="A44" s="127" t="str">
        <f t="shared" si="4"/>
        <v>    2024年“两违”整治工作经费</v>
      </c>
      <c r="B44" s="130" t="s">
        <v>540</v>
      </c>
      <c r="C44" s="130" t="s">
        <v>439</v>
      </c>
      <c r="D44" s="130" t="s">
        <v>480</v>
      </c>
      <c r="E44" s="127" t="s">
        <v>481</v>
      </c>
      <c r="F44" s="130" t="s">
        <v>482</v>
      </c>
      <c r="G44" s="127" t="s">
        <v>544</v>
      </c>
      <c r="H44" s="130" t="s">
        <v>484</v>
      </c>
      <c r="I44" s="130" t="s">
        <v>445</v>
      </c>
      <c r="J44" s="127" t="s">
        <v>485</v>
      </c>
    </row>
    <row r="45" ht="18.75" customHeight="1" spans="1:10">
      <c r="A45" s="127" t="str">
        <f t="shared" si="4"/>
        <v>    2024年“两违”整治工作经费</v>
      </c>
      <c r="B45" s="130" t="s">
        <v>540</v>
      </c>
      <c r="C45" s="130" t="s">
        <v>456</v>
      </c>
      <c r="D45" s="130" t="s">
        <v>457</v>
      </c>
      <c r="E45" s="127" t="s">
        <v>545</v>
      </c>
      <c r="F45" s="130" t="s">
        <v>442</v>
      </c>
      <c r="G45" s="127" t="s">
        <v>546</v>
      </c>
      <c r="H45" s="130" t="s">
        <v>450</v>
      </c>
      <c r="I45" s="130" t="s">
        <v>488</v>
      </c>
      <c r="J45" s="127" t="s">
        <v>547</v>
      </c>
    </row>
    <row r="46" ht="18.75" customHeight="1" spans="1:10">
      <c r="A46" s="127" t="str">
        <f t="shared" si="4"/>
        <v>    2024年“两违”整治工作经费</v>
      </c>
      <c r="B46" s="130" t="s">
        <v>540</v>
      </c>
      <c r="C46" s="130" t="s">
        <v>461</v>
      </c>
      <c r="D46" s="130" t="s">
        <v>462</v>
      </c>
      <c r="E46" s="127" t="s">
        <v>497</v>
      </c>
      <c r="F46" s="130" t="s">
        <v>459</v>
      </c>
      <c r="G46" s="127" t="s">
        <v>478</v>
      </c>
      <c r="H46" s="130" t="s">
        <v>450</v>
      </c>
      <c r="I46" s="130" t="s">
        <v>445</v>
      </c>
      <c r="J46" s="127" t="s">
        <v>498</v>
      </c>
    </row>
    <row r="47" ht="18.75" customHeight="1" spans="1:10">
      <c r="A47" s="127" t="str">
        <f t="shared" ref="A47:A53" si="5">"    "&amp;"勐简乡党委换届及村“两委”班子换届工作经费"</f>
        <v>    勐简乡党委换届及村“两委”班子换届工作经费</v>
      </c>
      <c r="B47" s="130" t="s">
        <v>548</v>
      </c>
      <c r="C47" s="130" t="s">
        <v>439</v>
      </c>
      <c r="D47" s="130" t="s">
        <v>440</v>
      </c>
      <c r="E47" s="127" t="s">
        <v>549</v>
      </c>
      <c r="F47" s="130" t="s">
        <v>442</v>
      </c>
      <c r="G47" s="127" t="s">
        <v>147</v>
      </c>
      <c r="H47" s="130" t="s">
        <v>468</v>
      </c>
      <c r="I47" s="130" t="s">
        <v>445</v>
      </c>
      <c r="J47" s="127" t="s">
        <v>550</v>
      </c>
    </row>
    <row r="48" ht="18.75" customHeight="1" spans="1:10">
      <c r="A48" s="127" t="str">
        <f t="shared" si="5"/>
        <v>    勐简乡党委换届及村“两委”班子换届工作经费</v>
      </c>
      <c r="B48" s="130" t="s">
        <v>548</v>
      </c>
      <c r="C48" s="130" t="s">
        <v>439</v>
      </c>
      <c r="D48" s="130" t="s">
        <v>440</v>
      </c>
      <c r="E48" s="127" t="s">
        <v>551</v>
      </c>
      <c r="F48" s="130" t="s">
        <v>442</v>
      </c>
      <c r="G48" s="127" t="s">
        <v>528</v>
      </c>
      <c r="H48" s="130" t="s">
        <v>468</v>
      </c>
      <c r="I48" s="130" t="s">
        <v>445</v>
      </c>
      <c r="J48" s="127" t="s">
        <v>552</v>
      </c>
    </row>
    <row r="49" ht="18.75" customHeight="1" spans="1:10">
      <c r="A49" s="127" t="str">
        <f t="shared" si="5"/>
        <v>    勐简乡党委换届及村“两委”班子换届工作经费</v>
      </c>
      <c r="B49" s="130" t="s">
        <v>548</v>
      </c>
      <c r="C49" s="130" t="s">
        <v>439</v>
      </c>
      <c r="D49" s="130" t="s">
        <v>447</v>
      </c>
      <c r="E49" s="127" t="s">
        <v>531</v>
      </c>
      <c r="F49" s="130" t="s">
        <v>442</v>
      </c>
      <c r="G49" s="127" t="s">
        <v>449</v>
      </c>
      <c r="H49" s="130" t="s">
        <v>450</v>
      </c>
      <c r="I49" s="130" t="s">
        <v>445</v>
      </c>
      <c r="J49" s="127" t="s">
        <v>532</v>
      </c>
    </row>
    <row r="50" ht="18.75" customHeight="1" spans="1:10">
      <c r="A50" s="127" t="str">
        <f t="shared" si="5"/>
        <v>    勐简乡党委换届及村“两委”班子换届工作经费</v>
      </c>
      <c r="B50" s="130" t="s">
        <v>548</v>
      </c>
      <c r="C50" s="130" t="s">
        <v>439</v>
      </c>
      <c r="D50" s="130" t="s">
        <v>452</v>
      </c>
      <c r="E50" s="127" t="s">
        <v>477</v>
      </c>
      <c r="F50" s="130" t="s">
        <v>459</v>
      </c>
      <c r="G50" s="127" t="s">
        <v>478</v>
      </c>
      <c r="H50" s="130" t="s">
        <v>450</v>
      </c>
      <c r="I50" s="130" t="s">
        <v>445</v>
      </c>
      <c r="J50" s="127" t="s">
        <v>533</v>
      </c>
    </row>
    <row r="51" ht="18.75" customHeight="1" spans="1:10">
      <c r="A51" s="127" t="str">
        <f t="shared" si="5"/>
        <v>    勐简乡党委换届及村“两委”班子换届工作经费</v>
      </c>
      <c r="B51" s="130" t="s">
        <v>548</v>
      </c>
      <c r="C51" s="130" t="s">
        <v>439</v>
      </c>
      <c r="D51" s="130" t="s">
        <v>480</v>
      </c>
      <c r="E51" s="127" t="s">
        <v>481</v>
      </c>
      <c r="F51" s="130" t="s">
        <v>482</v>
      </c>
      <c r="G51" s="127" t="s">
        <v>553</v>
      </c>
      <c r="H51" s="130" t="s">
        <v>484</v>
      </c>
      <c r="I51" s="130" t="s">
        <v>445</v>
      </c>
      <c r="J51" s="127" t="s">
        <v>554</v>
      </c>
    </row>
    <row r="52" ht="18.75" customHeight="1" spans="1:10">
      <c r="A52" s="127" t="str">
        <f t="shared" si="5"/>
        <v>    勐简乡党委换届及村“两委”班子换届工作经费</v>
      </c>
      <c r="B52" s="130" t="s">
        <v>548</v>
      </c>
      <c r="C52" s="130" t="s">
        <v>456</v>
      </c>
      <c r="D52" s="130" t="s">
        <v>457</v>
      </c>
      <c r="E52" s="127" t="s">
        <v>555</v>
      </c>
      <c r="F52" s="130" t="s">
        <v>442</v>
      </c>
      <c r="G52" s="127" t="s">
        <v>537</v>
      </c>
      <c r="H52" s="130" t="s">
        <v>450</v>
      </c>
      <c r="I52" s="130" t="s">
        <v>488</v>
      </c>
      <c r="J52" s="127" t="s">
        <v>556</v>
      </c>
    </row>
    <row r="53" ht="18.75" customHeight="1" spans="1:10">
      <c r="A53" s="127" t="str">
        <f t="shared" si="5"/>
        <v>    勐简乡党委换届及村“两委”班子换届工作经费</v>
      </c>
      <c r="B53" s="130" t="s">
        <v>548</v>
      </c>
      <c r="C53" s="130" t="s">
        <v>461</v>
      </c>
      <c r="D53" s="130" t="s">
        <v>462</v>
      </c>
      <c r="E53" s="127" t="s">
        <v>497</v>
      </c>
      <c r="F53" s="130" t="s">
        <v>459</v>
      </c>
      <c r="G53" s="127" t="s">
        <v>478</v>
      </c>
      <c r="H53" s="130" t="s">
        <v>450</v>
      </c>
      <c r="I53" s="130" t="s">
        <v>445</v>
      </c>
      <c r="J53" s="127" t="s">
        <v>539</v>
      </c>
    </row>
    <row r="54" ht="18.75" customHeight="1" spans="1:10">
      <c r="A54" s="127" t="str">
        <f t="shared" ref="A54:A59" si="6">"    "&amp;"勐简乡采购工作经费"</f>
        <v>    勐简乡采购工作经费</v>
      </c>
      <c r="B54" s="130" t="s">
        <v>557</v>
      </c>
      <c r="C54" s="130" t="s">
        <v>439</v>
      </c>
      <c r="D54" s="130" t="s">
        <v>440</v>
      </c>
      <c r="E54" s="127" t="s">
        <v>558</v>
      </c>
      <c r="F54" s="130" t="s">
        <v>459</v>
      </c>
      <c r="G54" s="127" t="s">
        <v>146</v>
      </c>
      <c r="H54" s="130" t="s">
        <v>529</v>
      </c>
      <c r="I54" s="130" t="s">
        <v>445</v>
      </c>
      <c r="J54" s="127" t="s">
        <v>559</v>
      </c>
    </row>
    <row r="55" ht="18.75" customHeight="1" spans="1:10">
      <c r="A55" s="127" t="str">
        <f t="shared" si="6"/>
        <v>    勐简乡采购工作经费</v>
      </c>
      <c r="B55" s="130" t="s">
        <v>557</v>
      </c>
      <c r="C55" s="130" t="s">
        <v>439</v>
      </c>
      <c r="D55" s="130" t="s">
        <v>447</v>
      </c>
      <c r="E55" s="127" t="s">
        <v>531</v>
      </c>
      <c r="F55" s="130" t="s">
        <v>442</v>
      </c>
      <c r="G55" s="127" t="s">
        <v>449</v>
      </c>
      <c r="H55" s="130" t="s">
        <v>450</v>
      </c>
      <c r="I55" s="130" t="s">
        <v>445</v>
      </c>
      <c r="J55" s="127" t="s">
        <v>532</v>
      </c>
    </row>
    <row r="56" ht="18.75" customHeight="1" spans="1:10">
      <c r="A56" s="127" t="str">
        <f t="shared" si="6"/>
        <v>    勐简乡采购工作经费</v>
      </c>
      <c r="B56" s="130" t="s">
        <v>557</v>
      </c>
      <c r="C56" s="130" t="s">
        <v>439</v>
      </c>
      <c r="D56" s="130" t="s">
        <v>452</v>
      </c>
      <c r="E56" s="127" t="s">
        <v>477</v>
      </c>
      <c r="F56" s="130" t="s">
        <v>459</v>
      </c>
      <c r="G56" s="127" t="s">
        <v>478</v>
      </c>
      <c r="H56" s="130" t="s">
        <v>450</v>
      </c>
      <c r="I56" s="130" t="s">
        <v>445</v>
      </c>
      <c r="J56" s="127" t="s">
        <v>533</v>
      </c>
    </row>
    <row r="57" ht="18.75" customHeight="1" spans="1:10">
      <c r="A57" s="127" t="str">
        <f t="shared" si="6"/>
        <v>    勐简乡采购工作经费</v>
      </c>
      <c r="B57" s="130" t="s">
        <v>557</v>
      </c>
      <c r="C57" s="130" t="s">
        <v>439</v>
      </c>
      <c r="D57" s="130" t="s">
        <v>480</v>
      </c>
      <c r="E57" s="127" t="s">
        <v>481</v>
      </c>
      <c r="F57" s="130" t="s">
        <v>482</v>
      </c>
      <c r="G57" s="127" t="s">
        <v>560</v>
      </c>
      <c r="H57" s="130" t="s">
        <v>484</v>
      </c>
      <c r="I57" s="130" t="s">
        <v>445</v>
      </c>
      <c r="J57" s="127" t="s">
        <v>535</v>
      </c>
    </row>
    <row r="58" ht="18.75" customHeight="1" spans="1:10">
      <c r="A58" s="127" t="str">
        <f t="shared" si="6"/>
        <v>    勐简乡采购工作经费</v>
      </c>
      <c r="B58" s="130" t="s">
        <v>557</v>
      </c>
      <c r="C58" s="130" t="s">
        <v>456</v>
      </c>
      <c r="D58" s="130" t="s">
        <v>457</v>
      </c>
      <c r="E58" s="127" t="s">
        <v>561</v>
      </c>
      <c r="F58" s="130" t="s">
        <v>442</v>
      </c>
      <c r="G58" s="127" t="s">
        <v>537</v>
      </c>
      <c r="H58" s="130" t="s">
        <v>450</v>
      </c>
      <c r="I58" s="130" t="s">
        <v>488</v>
      </c>
      <c r="J58" s="127" t="s">
        <v>561</v>
      </c>
    </row>
    <row r="59" ht="18.75" customHeight="1" spans="1:10">
      <c r="A59" s="127" t="str">
        <f t="shared" si="6"/>
        <v>    勐简乡采购工作经费</v>
      </c>
      <c r="B59" s="130" t="s">
        <v>557</v>
      </c>
      <c r="C59" s="130" t="s">
        <v>461</v>
      </c>
      <c r="D59" s="130" t="s">
        <v>462</v>
      </c>
      <c r="E59" s="127" t="s">
        <v>562</v>
      </c>
      <c r="F59" s="130" t="s">
        <v>459</v>
      </c>
      <c r="G59" s="127" t="s">
        <v>478</v>
      </c>
      <c r="H59" s="130" t="s">
        <v>450</v>
      </c>
      <c r="I59" s="130" t="s">
        <v>445</v>
      </c>
      <c r="J59" s="127" t="s">
        <v>563</v>
      </c>
    </row>
    <row r="60" ht="18.75" customHeight="1" spans="1:10">
      <c r="A60" s="127" t="str">
        <f t="shared" ref="A60:A65" si="7">"    "&amp;"2025年统计工作经费"</f>
        <v>    2025年统计工作经费</v>
      </c>
      <c r="B60" s="130" t="s">
        <v>564</v>
      </c>
      <c r="C60" s="130" t="s">
        <v>439</v>
      </c>
      <c r="D60" s="130" t="s">
        <v>440</v>
      </c>
      <c r="E60" s="127" t="s">
        <v>565</v>
      </c>
      <c r="F60" s="130" t="s">
        <v>459</v>
      </c>
      <c r="G60" s="127" t="s">
        <v>449</v>
      </c>
      <c r="H60" s="130" t="s">
        <v>566</v>
      </c>
      <c r="I60" s="130" t="s">
        <v>445</v>
      </c>
      <c r="J60" s="127" t="s">
        <v>565</v>
      </c>
    </row>
    <row r="61" ht="18.75" customHeight="1" spans="1:10">
      <c r="A61" s="127" t="str">
        <f t="shared" si="7"/>
        <v>    2025年统计工作经费</v>
      </c>
      <c r="B61" s="130" t="s">
        <v>564</v>
      </c>
      <c r="C61" s="130" t="s">
        <v>439</v>
      </c>
      <c r="D61" s="130" t="s">
        <v>447</v>
      </c>
      <c r="E61" s="127" t="s">
        <v>531</v>
      </c>
      <c r="F61" s="130" t="s">
        <v>459</v>
      </c>
      <c r="G61" s="127" t="s">
        <v>449</v>
      </c>
      <c r="H61" s="130" t="s">
        <v>450</v>
      </c>
      <c r="I61" s="130" t="s">
        <v>445</v>
      </c>
      <c r="J61" s="127" t="s">
        <v>532</v>
      </c>
    </row>
    <row r="62" ht="18.75" customHeight="1" spans="1:10">
      <c r="A62" s="127" t="str">
        <f t="shared" si="7"/>
        <v>    2025年统计工作经费</v>
      </c>
      <c r="B62" s="130" t="s">
        <v>564</v>
      </c>
      <c r="C62" s="130" t="s">
        <v>439</v>
      </c>
      <c r="D62" s="130" t="s">
        <v>452</v>
      </c>
      <c r="E62" s="127" t="s">
        <v>477</v>
      </c>
      <c r="F62" s="130" t="s">
        <v>459</v>
      </c>
      <c r="G62" s="127" t="s">
        <v>478</v>
      </c>
      <c r="H62" s="130" t="s">
        <v>450</v>
      </c>
      <c r="I62" s="130" t="s">
        <v>445</v>
      </c>
      <c r="J62" s="127" t="s">
        <v>479</v>
      </c>
    </row>
    <row r="63" ht="18.75" customHeight="1" spans="1:10">
      <c r="A63" s="127" t="str">
        <f t="shared" si="7"/>
        <v>    2025年统计工作经费</v>
      </c>
      <c r="B63" s="130" t="s">
        <v>564</v>
      </c>
      <c r="C63" s="130" t="s">
        <v>439</v>
      </c>
      <c r="D63" s="130" t="s">
        <v>480</v>
      </c>
      <c r="E63" s="127" t="s">
        <v>481</v>
      </c>
      <c r="F63" s="130" t="s">
        <v>482</v>
      </c>
      <c r="G63" s="127" t="s">
        <v>560</v>
      </c>
      <c r="H63" s="130" t="s">
        <v>484</v>
      </c>
      <c r="I63" s="130" t="s">
        <v>445</v>
      </c>
      <c r="J63" s="127" t="s">
        <v>485</v>
      </c>
    </row>
    <row r="64" ht="18.75" customHeight="1" spans="1:10">
      <c r="A64" s="127" t="str">
        <f t="shared" si="7"/>
        <v>    2025年统计工作经费</v>
      </c>
      <c r="B64" s="130" t="s">
        <v>564</v>
      </c>
      <c r="C64" s="130" t="s">
        <v>456</v>
      </c>
      <c r="D64" s="130" t="s">
        <v>457</v>
      </c>
      <c r="E64" s="127" t="s">
        <v>567</v>
      </c>
      <c r="F64" s="130" t="s">
        <v>442</v>
      </c>
      <c r="G64" s="127" t="s">
        <v>537</v>
      </c>
      <c r="H64" s="130" t="s">
        <v>450</v>
      </c>
      <c r="I64" s="130" t="s">
        <v>488</v>
      </c>
      <c r="J64" s="127" t="s">
        <v>568</v>
      </c>
    </row>
    <row r="65" ht="18.75" customHeight="1" spans="1:10">
      <c r="A65" s="127" t="str">
        <f t="shared" si="7"/>
        <v>    2025年统计工作经费</v>
      </c>
      <c r="B65" s="130" t="s">
        <v>564</v>
      </c>
      <c r="C65" s="130" t="s">
        <v>461</v>
      </c>
      <c r="D65" s="130" t="s">
        <v>462</v>
      </c>
      <c r="E65" s="127" t="s">
        <v>569</v>
      </c>
      <c r="F65" s="130" t="s">
        <v>459</v>
      </c>
      <c r="G65" s="127" t="s">
        <v>478</v>
      </c>
      <c r="H65" s="130" t="s">
        <v>450</v>
      </c>
      <c r="I65" s="130" t="s">
        <v>445</v>
      </c>
      <c r="J65" s="127" t="s">
        <v>570</v>
      </c>
    </row>
  </sheetData>
  <mergeCells count="18">
    <mergeCell ref="A2:J2"/>
    <mergeCell ref="A3:H3"/>
    <mergeCell ref="A8:A12"/>
    <mergeCell ref="A13:A22"/>
    <mergeCell ref="A23:A34"/>
    <mergeCell ref="A35:A40"/>
    <mergeCell ref="A41:A46"/>
    <mergeCell ref="A47:A53"/>
    <mergeCell ref="A54:A59"/>
    <mergeCell ref="A60:A65"/>
    <mergeCell ref="B8:B12"/>
    <mergeCell ref="B13:B22"/>
    <mergeCell ref="B23:B34"/>
    <mergeCell ref="B35:B40"/>
    <mergeCell ref="B41:B46"/>
    <mergeCell ref="B47:B53"/>
    <mergeCell ref="B54:B59"/>
    <mergeCell ref="B60:B6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平常心丶</cp:lastModifiedBy>
  <dcterms:created xsi:type="dcterms:W3CDTF">2025-02-08T17:28:00Z</dcterms:created>
  <dcterms:modified xsi:type="dcterms:W3CDTF">2025-02-09T02:49:25Z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756DFD9DDE204D22A5A92140B077CEA9_13</vt:lpwstr>
  </property>
  <property fmtid="{D5CDD505-2E9C-101B-9397-08002B2CF9AE}" pid="3" name="KSOProductBuildVer">
    <vt:lpwstr>2052-12.1.0.19770</vt:lpwstr>
  </property>
</Properties>
</file>