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部门基本支出预算表04!$A$4:$W$148</definedName>
    <definedName name="_xlnm._FilterDatabase" localSheetId="7" hidden="1">'部门项目支出预算表05-1'!$A$4:$W$194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<sst xmlns="http://schemas.openxmlformats.org/spreadsheetml/2006/main" count="5749" uniqueCount="1021">
  <si>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</si>
  <si>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</si>
  <si>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</si>
  <si>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</si>
  <si>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</si>
  <si>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</si>
  <si>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</si>
  <si>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</si>
  <si>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</si>
  <si>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</si>
  <si>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</si>
  <si>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</si>
  <si>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</si>
  <si>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</si>
  <si>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</si>
  <si>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</si>
  <si>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</si>
  <si>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</si>
  <si>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</si>
  <si>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</si>
  <si>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</si>
  <si>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</si>
  <si>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</si>
  <si>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</si>
  <si>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</si>
  <si>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</si>
  <si>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</si>
  <si>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</si>
  <si>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</si>
  <si>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</si>
  <si>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</si>
  <si>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</si>
  <si>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</si>
  <si>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</si>
  <si>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</si>
  <si>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</si>
  <si>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</si>
  <si>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</si>
  <si>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</si>
  <si>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</si>
  <si>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</si>
  <si>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</si>
  <si>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</si>
  <si>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</si>
  <si>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</si>
  <si>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</si>
  <si>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</si>
  <si>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</si>
  <si>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</si>
  <si>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</si>
  <si>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</si>
  <si>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</si>
  <si>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</si>
  <si>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</si>
  <si>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</si>
  <si>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</si>
  <si>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</si>
  <si>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</si>
  <si>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</si>
  <si>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</si>
  <si>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</si>
  <si>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</si>
  <si>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</si>
  <si>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</si>
  <si>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</si>
  <si>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</si>
  <si>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</si>
  <si>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</si>
  <si>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</si>
  <si>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125001</t>
  </si>
  <si>
    <t>耿马傣族佤族自治县农业农村局</t>
  </si>
  <si>
    <t>125005</t>
  </si>
  <si>
    <t>耿马傣族佤族自治县农村经济经营管理站</t>
  </si>
  <si>
    <t>125016</t>
  </si>
  <si>
    <t>耿马傣族佤族自治县种植业发展服务中心</t>
  </si>
  <si>
    <t>125017</t>
  </si>
  <si>
    <t>耿马傣族佤族自治县养殖业发展服务中心</t>
  </si>
  <si>
    <t>125018</t>
  </si>
  <si>
    <t>耿马傣族佤族自治县农业机械化发展服务中心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</si>
  <si>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</si>
  <si>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</si>
  <si>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</si>
  <si>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</si>
  <si>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</si>
  <si>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</si>
  <si>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</si>
  <si>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</si>
  <si>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</si>
  <si>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</si>
  <si>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</si>
  <si>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</si>
  <si>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</si>
  <si>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</si>
  <si>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208</t>
  </si>
  <si>
    <t>社会保障和就业支出</t>
  </si>
  <si>
    <t>210</t>
  </si>
  <si>
    <t>卫生健康支出</t>
  </si>
  <si>
    <t>213</t>
  </si>
  <si>
    <t>农林水支出</t>
  </si>
  <si>
    <t xml:space="preserve">    农村合作经济</t>
  </si>
  <si>
    <t>221</t>
  </si>
  <si>
    <t>住房保障支出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</si>
  <si>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</si>
  <si>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</si>
  <si>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</si>
  <si>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</si>
  <si>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</si>
  <si>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</si>
  <si>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</si>
  <si>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</si>
  <si>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</si>
  <si>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</si>
  <si>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</si>
  <si>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</si>
  <si>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</si>
  <si>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</si>
  <si>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</si>
  <si>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</si>
  <si>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</si>
  <si>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</si>
  <si>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</si>
  <si>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</si>
  <si>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</si>
  <si>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</si>
  <si>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</si>
  <si>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</si>
  <si>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</si>
  <si>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</si>
  <si>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</si>
  <si>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</si>
  <si>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</si>
  <si>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</si>
  <si>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</si>
  <si>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</si>
  <si>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</si>
  <si>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</si>
  <si>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</si>
  <si>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</si>
  <si>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</si>
  <si>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</si>
  <si>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</si>
  <si>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</si>
  <si>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</si>
  <si>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</si>
  <si>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</si>
  <si>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</si>
  <si>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</si>
  <si>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</si>
  <si>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</si>
  <si>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20138</t>
  </si>
  <si>
    <t>市场监督管理事务</t>
  </si>
  <si>
    <t>2013816</t>
  </si>
  <si>
    <t>食品安全监管</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</si>
  <si>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</si>
  <si>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</si>
  <si>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</si>
  <si>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</si>
  <si>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</si>
  <si>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</si>
  <si>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</si>
  <si>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</si>
  <si>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</si>
  <si>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</si>
  <si>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</si>
  <si>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</si>
  <si>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21011</t>
  </si>
  <si>
    <t>行政事业单位医疗</t>
  </si>
  <si>
    <t>2101101</t>
  </si>
  <si>
    <t>行政单位医疗</t>
  </si>
  <si>
    <t>2101102</t>
  </si>
  <si>
    <t>事业单位医疗</t>
  </si>
  <si>
    <t>2101199</t>
  </si>
  <si>
    <t>其他行政事业单位医疗支出</t>
  </si>
  <si>
    <t>21301</t>
  </si>
  <si>
    <t>农业农村</t>
  </si>
  <si>
    <t>2130101</t>
  </si>
  <si>
    <t>行政运行</t>
  </si>
  <si>
    <t>2130104</t>
  </si>
  <si>
    <t>事业运行</t>
  </si>
  <si>
    <t>2130108</t>
  </si>
  <si>
    <t>病虫害控制</t>
  </si>
  <si>
    <t>2130110</t>
  </si>
  <si>
    <t>执法监管</t>
  </si>
  <si>
    <t>2130122</t>
  </si>
  <si>
    <t>农业生产发展</t>
  </si>
  <si>
    <t>农村合作经济</t>
  </si>
  <si>
    <t>2130126</t>
  </si>
  <si>
    <t>农村社会事业</t>
  </si>
  <si>
    <t>2130153</t>
  </si>
  <si>
    <t>耕地建设与利用</t>
  </si>
  <si>
    <t>2130199</t>
  </si>
  <si>
    <t>其他农业农村支出</t>
  </si>
  <si>
    <t>21302</t>
  </si>
  <si>
    <t>林业和草原</t>
  </si>
  <si>
    <t>2130211</t>
  </si>
  <si>
    <t>动植物保护</t>
  </si>
  <si>
    <t>21305</t>
  </si>
  <si>
    <t>巩固拓展脱贫攻坚成果衔接乡村振兴</t>
  </si>
  <si>
    <t>2130599</t>
  </si>
  <si>
    <t>其他巩固拓展脱贫攻坚成果衔接乡村振兴支出</t>
  </si>
  <si>
    <t>21308</t>
  </si>
  <si>
    <t>普惠金融发展支出</t>
  </si>
  <si>
    <t>2130803</t>
  </si>
  <si>
    <t>农业保险保费补贴</t>
  </si>
  <si>
    <t>21399</t>
  </si>
  <si>
    <t>其他农林水支出</t>
  </si>
  <si>
    <t>2139999</t>
  </si>
  <si>
    <t>22102</t>
  </si>
  <si>
    <t>住房改革支出</t>
  </si>
  <si>
    <t>2210201</t>
  </si>
  <si>
    <t>住房公积金</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</si>
  <si>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</si>
  <si>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</si>
  <si>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</si>
  <si>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</si>
  <si>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</si>
  <si>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</si>
  <si>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</si>
  <si>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</si>
  <si>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</si>
  <si>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</si>
  <si>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</si>
  <si>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</si>
  <si>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</si>
  <si>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</si>
  <si>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</si>
  <si>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</si>
  <si>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</si>
  <si>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</si>
  <si>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</si>
  <si>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</si>
  <si>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</si>
  <si>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</si>
  <si>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</si>
  <si>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</si>
  <si>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</si>
  <si>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</si>
  <si>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</si>
  <si>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</si>
  <si>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</si>
  <si>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</si>
  <si>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</si>
  <si>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530926241100002308306</t>
  </si>
  <si>
    <t>事业人员工资支出</t>
  </si>
  <si>
    <t>30101</t>
  </si>
  <si>
    <t>基本工资</t>
  </si>
  <si>
    <t>30102</t>
  </si>
  <si>
    <t>津贴补贴</t>
  </si>
  <si>
    <t>530926241100002308271</t>
  </si>
  <si>
    <t>奖励性绩效工资</t>
  </si>
  <si>
    <t>30107</t>
  </si>
  <si>
    <t>绩效工资</t>
  </si>
  <si>
    <t>530926241100002308308</t>
  </si>
  <si>
    <t>事业人员绩效工资（2017年提高部分）</t>
  </si>
  <si>
    <t>530926241100002308270</t>
  </si>
  <si>
    <t>基础性绩效工资</t>
  </si>
  <si>
    <t>530926241100002308309</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</si>
  <si>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</si>
  <si>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</si>
  <si>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</si>
  <si>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</si>
  <si>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</si>
  <si>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</si>
  <si>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</si>
  <si>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</si>
  <si>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</si>
  <si>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</si>
  <si>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</si>
  <si>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</si>
  <si>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</si>
  <si>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</si>
  <si>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</si>
  <si>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530926241100002308313</t>
  </si>
  <si>
    <t>30113</t>
  </si>
  <si>
    <t>530926241100002308338</t>
  </si>
  <si>
    <t>一般公用经费</t>
  </si>
  <si>
    <t>30201</t>
  </si>
  <si>
    <t>办公费</t>
  </si>
  <si>
    <t>30211</t>
  </si>
  <si>
    <t>差旅费</t>
  </si>
  <si>
    <t>530926251100003796254</t>
  </si>
  <si>
    <t>公务接待费（公用经费）</t>
  </si>
  <si>
    <t>30217</t>
  </si>
  <si>
    <t>530926251100003797319</t>
  </si>
  <si>
    <t>公务用车运行维护费（公用经费）</t>
  </si>
  <si>
    <t>30231</t>
  </si>
  <si>
    <t>公务用车运行维护费</t>
  </si>
  <si>
    <t>530926241100002308317</t>
  </si>
  <si>
    <t>工会经费</t>
  </si>
  <si>
    <t>30228</t>
  </si>
  <si>
    <t>530926251100003796256</t>
  </si>
  <si>
    <t>残疾人就业保障金</t>
  </si>
  <si>
    <t>30299</t>
  </si>
  <si>
    <t>其他商品和服务支出</t>
  </si>
  <si>
    <t>530926241100002308334</t>
  </si>
  <si>
    <t>离退休费</t>
  </si>
  <si>
    <t>30302</t>
  </si>
  <si>
    <t>退休费</t>
  </si>
  <si>
    <t>530926251100003796253</t>
  </si>
  <si>
    <t>食品药品安全协管员</t>
  </si>
  <si>
    <t>30305</t>
  </si>
  <si>
    <t>生活补助</t>
  </si>
  <si>
    <t>530926241100002308333</t>
  </si>
  <si>
    <t>机关事业单位职工遗属生活补助</t>
  </si>
  <si>
    <t>30307</t>
  </si>
  <si>
    <t>医疗费补助</t>
  </si>
  <si>
    <t>530926210000000002660</t>
  </si>
  <si>
    <t>行政人员工资支出</t>
  </si>
  <si>
    <t>530926251100003800306</t>
  </si>
  <si>
    <t>30103</t>
  </si>
  <si>
    <t>奖金</t>
  </si>
  <si>
    <t>530926231100001458591</t>
  </si>
  <si>
    <t>行政人员绩效考核奖励（2017年提高部分）</t>
  </si>
  <si>
    <t>530926251100003800318</t>
  </si>
  <si>
    <t>530926251100003800307</t>
  </si>
  <si>
    <t>530926251100003800317</t>
  </si>
  <si>
    <t>530926210000000002662</t>
  </si>
  <si>
    <t>530926210000000002663</t>
  </si>
  <si>
    <t>530926210000000002670</t>
  </si>
  <si>
    <t>30205</t>
  </si>
  <si>
    <t>水费</t>
  </si>
  <si>
    <t>30206</t>
  </si>
  <si>
    <t>电费</t>
  </si>
  <si>
    <t>530926241100002341925</t>
  </si>
  <si>
    <t>30202</t>
  </si>
  <si>
    <t>印刷费</t>
  </si>
  <si>
    <t>30207</t>
  </si>
  <si>
    <t>邮电费</t>
  </si>
  <si>
    <t>530926210000000002669</t>
  </si>
  <si>
    <t>530926210000000002666</t>
  </si>
  <si>
    <t>530926210000000002667</t>
  </si>
  <si>
    <t>行政人员公务交通补贴</t>
  </si>
  <si>
    <t>30239</t>
  </si>
  <si>
    <t>其他交通费用</t>
  </si>
  <si>
    <t>530926251100003800311</t>
  </si>
  <si>
    <t>530926210000000002664</t>
  </si>
  <si>
    <t>530926241100002583788</t>
  </si>
  <si>
    <t>公益性岗位住房公积金</t>
  </si>
  <si>
    <t>530926231100001458872</t>
  </si>
  <si>
    <t>530926241100002329279</t>
  </si>
  <si>
    <t>530926241100002329294</t>
  </si>
  <si>
    <t>530926241100002329280</t>
  </si>
  <si>
    <t>530926241100002329252</t>
  </si>
  <si>
    <t>530926241100002329297</t>
  </si>
  <si>
    <t>530926241100002329285</t>
  </si>
  <si>
    <t>530926241100002329308</t>
  </si>
  <si>
    <t>530926241100002329303</t>
  </si>
  <si>
    <t>530926241100002329291</t>
  </si>
  <si>
    <t>530926251100003799801</t>
  </si>
  <si>
    <t>530926241100002329302</t>
  </si>
  <si>
    <t>530926241100002329287</t>
  </si>
  <si>
    <t>村级动物防疫员</t>
  </si>
  <si>
    <t>530926241100002329301</t>
  </si>
  <si>
    <t>530926241100002488603</t>
  </si>
  <si>
    <t>农业有毒有害津贴和畜牧兽医医疗卫生津贴资金</t>
  </si>
  <si>
    <t>530926241100002316271</t>
  </si>
  <si>
    <t>530926241100002316268</t>
  </si>
  <si>
    <t>530926241100002316272</t>
  </si>
  <si>
    <t>530926241100002316294</t>
  </si>
  <si>
    <t>530926241100002316300</t>
  </si>
  <si>
    <t>530926241100002316305</t>
  </si>
  <si>
    <t>530926241100002316335</t>
  </si>
  <si>
    <t>530926251100003796404</t>
  </si>
  <si>
    <t>530926251100003796403</t>
  </si>
  <si>
    <t>530926241100002316333</t>
  </si>
  <si>
    <t>530926251100003796391</t>
  </si>
  <si>
    <t>530926241100002316309</t>
  </si>
  <si>
    <t>530926241100002316315</t>
  </si>
  <si>
    <t>530926251100003799653</t>
  </si>
  <si>
    <t>有毒有害津贴经费</t>
  </si>
  <si>
    <t>530926210000000001889</t>
  </si>
  <si>
    <t>530926231100001388905</t>
  </si>
  <si>
    <t>530926231100001388918</t>
  </si>
  <si>
    <t>530926231100001388917</t>
  </si>
  <si>
    <t>530926210000000001890</t>
  </si>
  <si>
    <t>530926210000000001891</t>
  </si>
  <si>
    <t>530926210000000001895</t>
  </si>
  <si>
    <t>530926210000000001894</t>
  </si>
  <si>
    <t>530926251100003814415</t>
  </si>
  <si>
    <t>530926210000000001892</t>
  </si>
  <si>
    <t>预算05-1表</t>
  </si>
  <si>
    <t>项目分类</t>
  </si>
  <si>
    <t>项目单位</t>
  </si>
  <si>
    <t>经济科目编码</t>
  </si>
  <si>
    <t>经济科目名称</t>
  </si>
  <si>
    <t>本年拨款</t>
  </si>
  <si>
    <t>其中：本次下达</t>
  </si>
  <si>
    <t>2022年农业保险工作经费项目资金</t>
  </si>
  <si>
    <t>专项业务类</t>
  </si>
  <si>
    <t>530926231100002460586</t>
  </si>
  <si>
    <t>30226</t>
  </si>
  <si>
    <t>劳务费</t>
  </si>
  <si>
    <t>2023年农业保险工作经费</t>
  </si>
  <si>
    <t>事业发展类</t>
  </si>
  <si>
    <t>530926251100003811983</t>
  </si>
  <si>
    <t>30204</t>
  </si>
  <si>
    <t>手续费</t>
  </si>
  <si>
    <t>30213</t>
  </si>
  <si>
    <t>维修（护）费</t>
  </si>
  <si>
    <t>2024年高标准农田建设项目勘测设计和监理费经费</t>
  </si>
  <si>
    <t>530926251100003812482</t>
  </si>
  <si>
    <t>30227</t>
  </si>
  <si>
    <t>委托业务费</t>
  </si>
  <si>
    <t>2024年高标准农田建设项目资金</t>
  </si>
  <si>
    <t>530926241100002680599</t>
  </si>
  <si>
    <t>31005</t>
  </si>
  <si>
    <t>基础设施建设</t>
  </si>
  <si>
    <t>2024年农业综合执法工作经费</t>
  </si>
  <si>
    <t>530926251100003811147</t>
  </si>
  <si>
    <t>30224</t>
  </si>
  <si>
    <t>被装购置费</t>
  </si>
  <si>
    <t>31003</t>
  </si>
  <si>
    <t>专用设备购置</t>
  </si>
  <si>
    <t>2024年政策性农业保险保险费补贴资金</t>
  </si>
  <si>
    <t>530926241100003095012</t>
  </si>
  <si>
    <t>31204</t>
  </si>
  <si>
    <t>费用补贴</t>
  </si>
  <si>
    <t>2025年春节慰问经费</t>
  </si>
  <si>
    <t>530926251100004067996</t>
  </si>
  <si>
    <t>2025年沪滇协作工作经费</t>
  </si>
  <si>
    <t>530926251100003812523</t>
  </si>
  <si>
    <t>31002</t>
  </si>
  <si>
    <t>办公设备购置</t>
  </si>
  <si>
    <t>东西部协作培训经费</t>
  </si>
  <si>
    <t>530926251100004051540</t>
  </si>
  <si>
    <t>30216</t>
  </si>
  <si>
    <t>培训费</t>
  </si>
  <si>
    <t>沪滇工作经费</t>
  </si>
  <si>
    <t>530926241100003212324</t>
  </si>
  <si>
    <t>历年欠款经费</t>
  </si>
  <si>
    <t>530926251100003815782</t>
  </si>
  <si>
    <t>30215</t>
  </si>
  <si>
    <t>会议费</t>
  </si>
  <si>
    <t>农场企业化改革工作经费</t>
  </si>
  <si>
    <t>530926221100001011171</t>
  </si>
  <si>
    <t>农村土地承包经营权确权登记颁证工作专项补助经费</t>
  </si>
  <si>
    <t>530926221100000766101</t>
  </si>
  <si>
    <t>税务局返还手续费资金</t>
  </si>
  <si>
    <t>530926251100003812069</t>
  </si>
  <si>
    <t>援滇干部工作经费</t>
  </si>
  <si>
    <t>530926251100004051490</t>
  </si>
  <si>
    <t>驻村工作队员驻村生活补助资金</t>
  </si>
  <si>
    <t>530926251100003812185</t>
  </si>
  <si>
    <t>2021年农业社会化服务产业托管专项资金</t>
  </si>
  <si>
    <t>530926221100001634413</t>
  </si>
  <si>
    <t>2022年城乡统筹转户专项补助经费</t>
  </si>
  <si>
    <t>530926221100001622066</t>
  </si>
  <si>
    <t>530926251100004068392</t>
  </si>
  <si>
    <t>2025年农村宅基地管理项目经费</t>
  </si>
  <si>
    <t>530926251100003815198</t>
  </si>
  <si>
    <t>科技转化与推广服务、统计监测与信息服务、其他农业支出项目经费</t>
  </si>
  <si>
    <t>530926251100004059175</t>
  </si>
  <si>
    <t>530926251100003807386</t>
  </si>
  <si>
    <t>2019年农业生产发展专项安全县创建项目资金</t>
  </si>
  <si>
    <t>530926251100004053378</t>
  </si>
  <si>
    <t>2020年受污染耕地安全利用项目经费</t>
  </si>
  <si>
    <t>530926251100004053381</t>
  </si>
  <si>
    <t>2020年野生稻及药用野生稻保护监测与管理经费</t>
  </si>
  <si>
    <t>530926251100004053400</t>
  </si>
  <si>
    <t>2021至2022年薇甘菊巡查维护及防控项目经费</t>
  </si>
  <si>
    <t>530926251100004053404</t>
  </si>
  <si>
    <t>2022年食品安全监管项目经费</t>
  </si>
  <si>
    <t>530926231100002528547</t>
  </si>
  <si>
    <t>530926251100004067016</t>
  </si>
  <si>
    <t>2025年开展农业项目工作经费</t>
  </si>
  <si>
    <t>530926251100003806771</t>
  </si>
  <si>
    <t>2025年手续费资金</t>
  </si>
  <si>
    <t>530926251100003802771</t>
  </si>
  <si>
    <t>地理标识补助经费</t>
  </si>
  <si>
    <t>530926251100004053362</t>
  </si>
  <si>
    <t>耕地质量等级取土经费</t>
  </si>
  <si>
    <t>530926251100004053369</t>
  </si>
  <si>
    <t>耿马县2021年粮油糖绿色高质高效行动(旱谷)经费</t>
  </si>
  <si>
    <t>530926251100003833061</t>
  </si>
  <si>
    <t>30310</t>
  </si>
  <si>
    <t>个人农业生产补贴</t>
  </si>
  <si>
    <t>耿马县2022年杂交稻旱种项目经费</t>
  </si>
  <si>
    <t>530926231100002528527</t>
  </si>
  <si>
    <t>耿马县高标准农田建设项目耕地质量监测点补助经费</t>
  </si>
  <si>
    <t>530926231100002528653</t>
  </si>
  <si>
    <t>国家耕地质量监测点项目经费</t>
  </si>
  <si>
    <t>530926231100002529718</t>
  </si>
  <si>
    <t>2130106</t>
  </si>
  <si>
    <t>科技转化与推广服务</t>
  </si>
  <si>
    <t>禁用农药及过期农药没收处置经费</t>
  </si>
  <si>
    <t>530926231100002528610</t>
  </si>
  <si>
    <t>历年结余手续费经费</t>
  </si>
  <si>
    <t>530926251100004053455</t>
  </si>
  <si>
    <t>农户施肥调查经费</t>
  </si>
  <si>
    <t>530926251100004053375</t>
  </si>
  <si>
    <t>农药使用量及统防统治覆盖率调查统计工作的通知经费</t>
  </si>
  <si>
    <t>530926231100002529773</t>
  </si>
  <si>
    <t>省级特派员经费</t>
  </si>
  <si>
    <t>530926251100004053260</t>
  </si>
  <si>
    <t>推广历年项目结余经费</t>
  </si>
  <si>
    <t>530926251100004053407</t>
  </si>
  <si>
    <t>一县一业产业品牌绿色认证经费</t>
  </si>
  <si>
    <t>530926231100002528538</t>
  </si>
  <si>
    <t>玉米试验经费</t>
  </si>
  <si>
    <t>530926251100004053076</t>
  </si>
  <si>
    <t>原农技中心退回电费经费</t>
  </si>
  <si>
    <t>530926251100004053352</t>
  </si>
  <si>
    <t>2022年中央动物防疫补助经费</t>
  </si>
  <si>
    <t>530926231100002492241</t>
  </si>
  <si>
    <t>30218</t>
  </si>
  <si>
    <t>专用材料费</t>
  </si>
  <si>
    <t>2024年2月疫控拨入防疫补助经费</t>
  </si>
  <si>
    <t>530926251100004055934</t>
  </si>
  <si>
    <t>2024年动物卫生监督工作结转经费</t>
  </si>
  <si>
    <t>530926251100004055810</t>
  </si>
  <si>
    <t>2024年结转疫控动物疫病净化经费</t>
  </si>
  <si>
    <t>530926251100004055844</t>
  </si>
  <si>
    <t>2024年推广站结转中央农业转变方式工作经费</t>
  </si>
  <si>
    <t>530926251100004055973</t>
  </si>
  <si>
    <t>2024疫控结转马传贫经费</t>
  </si>
  <si>
    <t>530926251100004056127</t>
  </si>
  <si>
    <t>530926251100004070159</t>
  </si>
  <si>
    <t>2025年税务局返还手续费资金</t>
  </si>
  <si>
    <t>530926251100003802652</t>
  </si>
  <si>
    <t>动物疫病防控工作经费</t>
  </si>
  <si>
    <t>530926251100003833052</t>
  </si>
  <si>
    <t>动物疫病净化（防疫车保险部分）经费</t>
  </si>
  <si>
    <t>530926251100004051407</t>
  </si>
  <si>
    <t>耿马县边境动物疫情监测站项目经费</t>
  </si>
  <si>
    <t>530926231100002051866</t>
  </si>
  <si>
    <t>30905</t>
  </si>
  <si>
    <t>耿马县边境动物疫情监测站项目资金</t>
  </si>
  <si>
    <t>530926251100004104904</t>
  </si>
  <si>
    <t>农业农村局返还草原管护工作经费</t>
  </si>
  <si>
    <t>530926251100004056043</t>
  </si>
  <si>
    <t>市中心转入2023及2024年疫苗副反应补助资金</t>
  </si>
  <si>
    <t>530926251100004055950</t>
  </si>
  <si>
    <t>推广站结转搬迁费资金</t>
  </si>
  <si>
    <t>530926251100004056038</t>
  </si>
  <si>
    <t>推广站结转孟定色树坝肉牛养殖项目工作经费</t>
  </si>
  <si>
    <t>530926251100004056000</t>
  </si>
  <si>
    <t>推广站结转能繁母猪工作经费</t>
  </si>
  <si>
    <t>530926251100004055991</t>
  </si>
  <si>
    <t>疫控结转2017年农业生产发展专项资金</t>
  </si>
  <si>
    <t>530926251100004055827</t>
  </si>
  <si>
    <t>疫控结转村防疫员防控经费</t>
  </si>
  <si>
    <t>530926241100003021264</t>
  </si>
  <si>
    <t>云疫控【2020】2号云南省动物疫病预防控制中心重大动物疫病强制免疫应激反应补助资金</t>
  </si>
  <si>
    <t>530926241100002952102</t>
  </si>
  <si>
    <t>530926251100004067277</t>
  </si>
  <si>
    <t>530926251100003802500</t>
  </si>
  <si>
    <t>历年税务返回手续费经费</t>
  </si>
  <si>
    <t>530926251100004053385</t>
  </si>
  <si>
    <t>历年拖拉机培训成本返回工作经费</t>
  </si>
  <si>
    <t>530926251100004053383</t>
  </si>
  <si>
    <t>食品安全监督管理员工作经费</t>
  </si>
  <si>
    <t>530926251100003793968</t>
  </si>
  <si>
    <t>市监理站返回考试费经费</t>
  </si>
  <si>
    <t>530926251100004053402</t>
  </si>
  <si>
    <t>拖拉机年检表证成本款工作经费</t>
  </si>
  <si>
    <t>530926251100003804560</t>
  </si>
  <si>
    <t>预算05-2表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</si>
  <si>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</si>
  <si>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</si>
  <si>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</si>
  <si>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</si>
  <si>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</si>
  <si>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</si>
  <si>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</si>
  <si>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</si>
  <si>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</si>
  <si>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</si>
  <si>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</si>
  <si>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</si>
  <si>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获补对象数</t>
  </si>
  <si>
    <t>=</t>
  </si>
  <si>
    <t>26</t>
  </si>
  <si>
    <t>人(人次、家)</t>
  </si>
  <si>
    <t>定量指标</t>
  </si>
  <si>
    <t>反映获补助人员、企业的数量情况，也适用补贴、资助等形式的补助。</t>
  </si>
  <si>
    <t>质量指标</t>
  </si>
  <si>
    <t>获补对象准确率</t>
  </si>
  <si>
    <t>&gt;=</t>
  </si>
  <si>
    <t>100</t>
  </si>
  <si>
    <t>%</t>
  </si>
  <si>
    <t>定性指标</t>
  </si>
  <si>
    <t>反映获补助对象认定的准确性情况。
获补对象准确率=抽检符合标准的补助对象数/抽检实际补助对象数*100%</t>
  </si>
  <si>
    <t>时效指标</t>
  </si>
  <si>
    <t>发放及时率</t>
  </si>
  <si>
    <t>及时</t>
  </si>
  <si>
    <t>反映发放单位及时发放补助资金的情况。
发放及时率=在时限内发放资金/应发放资金*100%</t>
  </si>
  <si>
    <t>效益指标</t>
  </si>
  <si>
    <t>社会效益</t>
  </si>
  <si>
    <t>政策知晓率</t>
  </si>
  <si>
    <t>反映补助政策的宣传效果情况。
政策知晓率=调查中补助政策知晓人数/调查总人数*100%</t>
  </si>
  <si>
    <t>满意度指标</t>
  </si>
  <si>
    <t>服务对象满意度</t>
  </si>
  <si>
    <t>受益对象满意度</t>
  </si>
  <si>
    <t>反映获补助受益对象的满意程度。</t>
  </si>
  <si>
    <t>通过农机购置补贴、新机具新技术的推广示范、农机推广培训、  农机安全生产宣传教育及农机化统计、农机销售网点、维修点的安全监督检查等工作开展，完成上级下达补贴资金，资金使用率达到100%、兑付率达90%以上，全县农业机械化总动力达到162000千瓦，农业机械化耕种收综合机械化率58.4%。</t>
  </si>
  <si>
    <t>全县农业机械化总动</t>
  </si>
  <si>
    <t>162000</t>
  </si>
  <si>
    <t>反映全县农业机械化总动力</t>
  </si>
  <si>
    <t>工作完成率</t>
  </si>
  <si>
    <t>90</t>
  </si>
  <si>
    <t>反映部门工作完成情况</t>
  </si>
  <si>
    <t>按照时间节点完成工作指标</t>
  </si>
  <si>
    <t>经济效益</t>
  </si>
  <si>
    <t>实现农业机械化作业效益</t>
  </si>
  <si>
    <t>7700</t>
  </si>
  <si>
    <t>万元</t>
  </si>
  <si>
    <t>反映补助带动人均增收的情况。</t>
  </si>
  <si>
    <t>农业机械化耕种收综合机械化率</t>
  </si>
  <si>
    <t>58.4</t>
  </si>
  <si>
    <t>95</t>
  </si>
  <si>
    <t xml:space="preserve">
通过农机购置补贴、新机具新技术的推广示范、农机推广培训、  农机安全生产宣传教育及农机化统计、农机销售网点、维修点的安全监督检查等工作开展，完成上级下达补贴资金，资金使用率达到100%、兑付率达90%以上，全县农业机械化总动力达到162000千瓦，农业机械化耕种收综合机械化率58.4%。</t>
  </si>
  <si>
    <t>全县农业机械化总动力</t>
  </si>
  <si>
    <t>千瓦</t>
  </si>
  <si>
    <t>补助资金足额发放率</t>
  </si>
  <si>
    <t>机购置补贴资金兑付率</t>
  </si>
  <si>
    <t>成本指标</t>
  </si>
  <si>
    <t>经济成本指标</t>
  </si>
  <si>
    <t>&lt;=</t>
  </si>
  <si>
    <t>410600.28</t>
  </si>
  <si>
    <t>元</t>
  </si>
  <si>
    <t>反映年度内成本控制情况</t>
  </si>
  <si>
    <t>一、做好农机安全监督管理；二、做好农机购置补贴及农机技术推广、粮食安全责任制考核；三、最后全县农机化数据统计。</t>
  </si>
  <si>
    <t>手续费返还额</t>
  </si>
  <si>
    <t>337</t>
  </si>
  <si>
    <t>反映年度内预估税务局返还手续费数额。</t>
  </si>
  <si>
    <t>各项工作完成情况</t>
  </si>
  <si>
    <t>年度内返回</t>
  </si>
  <si>
    <t>经济成本</t>
  </si>
  <si>
    <t>反映年度内成本控制情况。</t>
  </si>
  <si>
    <t>单位职工满意度指标</t>
  </si>
  <si>
    <t>反映年度内服务对象满意度情况。</t>
  </si>
  <si>
    <t>一、完成农机购置补贴及技术应用推广；二、用于全县农机安全监督；三、用于农机化数据统计</t>
  </si>
  <si>
    <t>检查（核查）任务完成率</t>
  </si>
  <si>
    <t>反映完成上级下达指标任务情况</t>
  </si>
  <si>
    <t>检查（核查）覆盖率</t>
  </si>
  <si>
    <t>开展工作覆盖情况</t>
  </si>
  <si>
    <t>成本控制</t>
  </si>
  <si>
    <t>15213</t>
  </si>
  <si>
    <t>反映资金使用是否超额</t>
  </si>
  <si>
    <t>检查（核查）结果公开率</t>
  </si>
  <si>
    <t>针对购机补贴情况是否进行公开</t>
  </si>
  <si>
    <t>没有投诉</t>
  </si>
  <si>
    <t>人次</t>
  </si>
  <si>
    <t>21</t>
  </si>
  <si>
    <t>人</t>
  </si>
  <si>
    <t>21人退休人员足员补助</t>
  </si>
  <si>
    <t>21人退休职工春节慰问金</t>
  </si>
  <si>
    <t>按时发放</t>
  </si>
  <si>
    <t>社会成本指标</t>
  </si>
  <si>
    <t>4200</t>
  </si>
  <si>
    <t>通过人员经费等常规工作开展，足额申报、缴纳各类保险、费用，预计税务返回额337元，年度返回率达100%。</t>
  </si>
  <si>
    <t>3443.4</t>
  </si>
  <si>
    <t>历年返回手续费</t>
  </si>
  <si>
    <t>按时返回</t>
  </si>
  <si>
    <t>年内返回</t>
  </si>
  <si>
    <t>受益人数</t>
  </si>
  <si>
    <t>反映年度内服务对象数。</t>
  </si>
  <si>
    <t>为切实加快推进我县农场企业化改革工作，圆满完成各项改革目标任务，于2021年8月6日成立了我县农场企业化改革工作专班，两个工作组需分别进驻孟定、勐撒农场开展为期3个月农场企业化改革工作，经概算开展此项工作共需工作经费15.98万元。由于县农场改革领导小组办公室无力筹措该项经费，现特向自治县人民政府请求给予帮助解决农场企业化改革工作经费15.98万元</t>
  </si>
  <si>
    <t>改革农场个数</t>
  </si>
  <si>
    <t>个</t>
  </si>
  <si>
    <t>耿农改办请[2021]1号</t>
  </si>
  <si>
    <t>明晰农场法人资产</t>
  </si>
  <si>
    <t>显著提升</t>
  </si>
  <si>
    <t>幅</t>
  </si>
  <si>
    <t>通过项目的实施，有效保障部门正常运转，沪滇协作持续深化，善借外力巩固脱贫攻坚成果助推乡村振兴成果明显。</t>
  </si>
  <si>
    <t>经费保障人数</t>
  </si>
  <si>
    <t>32</t>
  </si>
  <si>
    <t>反映经费保障部门（单位）正常运转的在职人数情况。在职人数主要指办公、会议、培训、差旅、水费、电费等公用经费中服务保障的人数。</t>
  </si>
  <si>
    <t>通过项目的实施，有效保障部门正常运转，沪滇协作持续深化，善借外力巩固脱贫成果助推乡村振兴成果明显。</t>
  </si>
  <si>
    <t>反映年度工作完成情况。</t>
  </si>
  <si>
    <t>经费使用率</t>
  </si>
  <si>
    <t>反映年度内经费使用情况。</t>
  </si>
  <si>
    <t>15000</t>
  </si>
  <si>
    <t>反映项目资金成本控制情况指标。</t>
  </si>
  <si>
    <t>保障部门运转</t>
  </si>
  <si>
    <t>正常运转</t>
  </si>
  <si>
    <t>年</t>
  </si>
  <si>
    <t>反映部门（单位）正常运转情况。</t>
  </si>
  <si>
    <t>社会公众满意度</t>
  </si>
  <si>
    <t>反映社会公众对部门（单位）履职情况的满意程度。</t>
  </si>
  <si>
    <t>单位人员满意度</t>
  </si>
  <si>
    <t>反映部门（单位）人员对公用经费保障的满意程度。</t>
  </si>
  <si>
    <t>经费保障退休人数</t>
  </si>
  <si>
    <t>25</t>
  </si>
  <si>
    <t>反映经费保障部门（单位）退休慰问人数情况。</t>
  </si>
  <si>
    <t>5000</t>
  </si>
  <si>
    <t>有效保障</t>
  </si>
  <si>
    <t>退休人员满意度指标</t>
  </si>
  <si>
    <t>缺口资金1000万元</t>
  </si>
  <si>
    <t>完成全县土地确权及颁证面积186.11万亩</t>
  </si>
  <si>
    <t>18611</t>
  </si>
  <si>
    <t>亩</t>
  </si>
  <si>
    <t>耿农请〔2020〕100号</t>
  </si>
  <si>
    <t>土地确权对象满意度(%)</t>
  </si>
  <si>
    <t>以习近平新时代中国特色社会主义思想为指导，全全面贯彻落实党的二十大精神，深入贯彻习近平总书记考察云南重要讲话精神，健全常态化驻村工作机制，为巩固拓展脱贫攻坚成果，全面推进乡村振兴提供坚强组织保证和干部人才支持。</t>
  </si>
  <si>
    <t>补助人数</t>
  </si>
  <si>
    <t>119</t>
  </si>
  <si>
    <t>生活补助发放人数</t>
  </si>
  <si>
    <t>驻村工作队员工作完成率</t>
  </si>
  <si>
    <t>驻村工作队员补助经费执行率</t>
  </si>
  <si>
    <t>85</t>
  </si>
  <si>
    <t>50</t>
  </si>
  <si>
    <t>元/人/天</t>
  </si>
  <si>
    <t>发放补助标准每人每天50元</t>
  </si>
  <si>
    <t>有驻村工作队员的行政村集体经济收入增长</t>
  </si>
  <si>
    <t>有驻村工作队员的行政村集体经济收入</t>
  </si>
  <si>
    <t>有驻村工作队员的行政村基层党组织的组织力凝聚力战斗力</t>
  </si>
  <si>
    <t>有所增强</t>
  </si>
  <si>
    <t>可持续影响</t>
  </si>
  <si>
    <t>驻村工作队员长效选派机制</t>
  </si>
  <si>
    <t>进一步完善</t>
  </si>
  <si>
    <t>驻村工作队员所驻村群众满意度指标</t>
  </si>
  <si>
    <t>驻村工作队员所驻村群众满意度</t>
  </si>
  <si>
    <t>做好本部门人员、公用经费保障，按规定落实干部职工各项待遇，支持部门正常履职。</t>
  </si>
  <si>
    <t>公务用车数量</t>
  </si>
  <si>
    <t>辆</t>
  </si>
  <si>
    <t>反映公用经费保障部门（单位）正常运转的公务用车数量。公务用车包括编制内公务用车数量及年度新购置公务用车数量。</t>
  </si>
  <si>
    <t>部门运转</t>
  </si>
  <si>
    <t>农业农村局农业综合行政执法大队加大农业综合行政执法力度，严厉打击农业违法行为，有效地规范了农资市场秩序，保障了人民群众生命财产安全，为全县农业农村经济的发展做出了积极的贡献。</t>
  </si>
  <si>
    <t>90000</t>
  </si>
  <si>
    <t>无</t>
  </si>
  <si>
    <t>办公用品及耗材费</t>
  </si>
  <si>
    <t>85000</t>
  </si>
  <si>
    <t>汽车维修及燃油费</t>
  </si>
  <si>
    <t>执法人员服装配备</t>
  </si>
  <si>
    <t>30000</t>
  </si>
  <si>
    <t>法律顾问费</t>
  </si>
  <si>
    <t>20000</t>
  </si>
  <si>
    <t>执法装备费</t>
  </si>
  <si>
    <t>40000</t>
  </si>
  <si>
    <t>检测鉴定及罚没有毒有害物品处置经费</t>
  </si>
  <si>
    <t>接待费</t>
  </si>
  <si>
    <t>35000</t>
  </si>
  <si>
    <t>450000</t>
  </si>
  <si>
    <t>保障了人民群众生命财产安全</t>
  </si>
  <si>
    <t>80</t>
  </si>
  <si>
    <t>公用经费保障人数</t>
  </si>
  <si>
    <t>反映公用经费保障部门（单位）正常运转的在职人数情况。在职人数主要指办公、会议、培训、差旅、水费、电费等公用经费中服务保障的人数。</t>
  </si>
  <si>
    <t>项目实施的主要目标是通过工程措施（田间机耕路、坡改梯等）建设，实现项目区 0.64 万亩高标准农田改造提升建设（其中高效节水灌溉 0.16 万亩）。主要建设内容为：新建田间机耕路 15.04 公里，排灌沟渠 800 米，农桥 1 座，涵洞一座，坡改梯 2000 亩，地力培肥 2200 亩。通过项目的实施，实现项目区 0.64 万亩高标准农田提质改造。直接带动临沧市耿马县耿马镇、四排山、贺派乡 3 个乡镇农户 3658 户、15708 人直接受益，实现农田亩产增收 10%以上，不仅使 3 个乡镇高标准农田得到改造提升，提高耕地质量，增加农民收入，也为改善农业生产、农民生活条件提供坚实的基础保障。通过项目的实施，使项目区 0.1 万亩水稻单产由 400 公斤提高到 450 公斤以上，新增粮食 50 吨，按3000 元/吨计算，新增产值 15 万元；使项目区 0.24 万亩玉米单产由 500 公斤提高到 550 公斤以上，新增粮食 120 吨，按 2500 元/吨计算，新增产值 30 万元；使项目区 0.1 万亩蔬菜单产由 3 吨提高到 4 吨以上，新增粮食 1000 吨，按 3000 元/吨计算，新增产值300 万元；项目区 0.2 万亩甘蔗单产由 5000 公斤提高到 6500 公斤以上，新增甘蔗 3000 吨，按 470 元/吨计算，新增产值 141 万元；四项合计新增产值达 486 万元，项目区直接受益农户 3658 户、15708 人,人均年增收 309 元。</t>
  </si>
  <si>
    <t>新建田间机耕路</t>
  </si>
  <si>
    <t>15.04</t>
  </si>
  <si>
    <t>公里</t>
  </si>
  <si>
    <t>建设排灌沟渠</t>
  </si>
  <si>
    <t>800</t>
  </si>
  <si>
    <t>米</t>
  </si>
  <si>
    <t>建设农桥</t>
  </si>
  <si>
    <t>1.00</t>
  </si>
  <si>
    <t>座</t>
  </si>
  <si>
    <t>坡改梯</t>
  </si>
  <si>
    <t>2000</t>
  </si>
  <si>
    <t>地力培肥</t>
  </si>
  <si>
    <t>新增玉米产值/0.3万亩</t>
  </si>
  <si>
    <t>37.5</t>
  </si>
  <si>
    <t>新增甘蔗产值/0.3万亩</t>
  </si>
  <si>
    <t>211.5</t>
  </si>
  <si>
    <t>项目区人均增收</t>
  </si>
  <si>
    <t>710</t>
  </si>
  <si>
    <t>改善农业生产条件</t>
  </si>
  <si>
    <t>有效改善</t>
  </si>
  <si>
    <t>推动农村社会事业发展</t>
  </si>
  <si>
    <t>有效推动</t>
  </si>
  <si>
    <t>解决群众出行、农用物资、机耕机耙难问题</t>
  </si>
  <si>
    <t>有效解决</t>
  </si>
  <si>
    <t>生态效益</t>
  </si>
  <si>
    <t>缓解农业发展和耕地、水资源紧张的矛盾，满足区域生态建设的需要</t>
  </si>
  <si>
    <t>有效缓解</t>
  </si>
  <si>
    <t>土地沙化控制情况</t>
  </si>
  <si>
    <t>有效控制</t>
  </si>
  <si>
    <t>群众满意度</t>
  </si>
  <si>
    <t>1：引导和支持农户参加农业保险；2：中央财政主要是保障关系和粮食安全的大宗农产品，重点支持农业生产环节；3：不断扩大农业保险覆盖和风险保障水平，逐步建立市场化的农业生产风险防范化解机制；4：稳定农业生产，保障农民收入。</t>
  </si>
  <si>
    <t>种植业投保覆盖面积</t>
  </si>
  <si>
    <t>367.6</t>
  </si>
  <si>
    <t>万亩</t>
  </si>
  <si>
    <t>种植业投保覆盖面积367.6万亩</t>
  </si>
  <si>
    <t>三大粮食作物投保覆盖面</t>
  </si>
  <si>
    <t>42</t>
  </si>
  <si>
    <t>三大粮食作物投保覆盖面42%</t>
  </si>
  <si>
    <t>养殖业投保覆盖数量</t>
  </si>
  <si>
    <t>75.1</t>
  </si>
  <si>
    <t>万头</t>
  </si>
  <si>
    <t>养殖业投保覆盖数量大于等于75.1万头</t>
  </si>
  <si>
    <t>育肥猪保险覆盖率</t>
  </si>
  <si>
    <t>28</t>
  </si>
  <si>
    <t>育肥猪保险覆盖率大于等于28%</t>
  </si>
  <si>
    <t>财政部门保费补贴资金拨付率</t>
  </si>
  <si>
    <t>财政部门保费补贴资金拨付率大于等于95%</t>
  </si>
  <si>
    <t>风险保障水平</t>
  </si>
  <si>
    <t>高于上年度</t>
  </si>
  <si>
    <t>提升</t>
  </si>
  <si>
    <t>风险保障水平高于上年度</t>
  </si>
  <si>
    <t>保费补贴与保险机构结算次数</t>
  </si>
  <si>
    <t>次</t>
  </si>
  <si>
    <t>保费补贴与保险机构结算次数大于等于3次</t>
  </si>
  <si>
    <t>承保理赔公示率</t>
  </si>
  <si>
    <t>承保理赔公示率100%</t>
  </si>
  <si>
    <t>参保农户满意度</t>
  </si>
  <si>
    <t>参保农户满意度大于等于90%</t>
  </si>
  <si>
    <t xml:space="preserve">按照《耿马自治县2021-2023年度五个政策性保险工作实施方案》 (耿农联发〔2022〕13号)，2023年全县计划投保水稻1.54万亩、玉米18万亩、橡胶19万亩、能繁母猪1万头、育肥猪2万头，承保单位按照计划应支付协助办理部门工作经费518278元。
</t>
  </si>
  <si>
    <t>投保水稻亩积</t>
  </si>
  <si>
    <t>1.54</t>
  </si>
  <si>
    <t>投保玉米亩积</t>
  </si>
  <si>
    <t>18</t>
  </si>
  <si>
    <t>投保橡胶亩积</t>
  </si>
  <si>
    <t>19</t>
  </si>
  <si>
    <t>投保能繁母猪头数</t>
  </si>
  <si>
    <t>10000</t>
  </si>
  <si>
    <t>头</t>
  </si>
  <si>
    <t>投保育肥猪头数</t>
  </si>
  <si>
    <t>促进农业经济持续发展</t>
  </si>
  <si>
    <t>良好</t>
  </si>
  <si>
    <t>2200</t>
  </si>
  <si>
    <t>1760</t>
  </si>
  <si>
    <t>有效控制土地沙化</t>
  </si>
  <si>
    <t>一是加强党员主题教育学习，提高干部队伍思想认识；二是抓实返贫监测，健全“平台救助”工作机制；三是抓实资产管理，健全扶贫项目资产管理机制；四是强化项目资金管理使用，护航巩固脱贫攻坚成果政策落地落实；五是持续深化沪滇协作，善借外力巩固脱贫攻坚成果助推乡村振兴。</t>
  </si>
  <si>
    <t>核算经费数</t>
  </si>
  <si>
    <t>115000</t>
  </si>
  <si>
    <t>反映年度内核实非财政拨款经费数量情况。</t>
  </si>
  <si>
    <t>一是加强党员主体教育学习，提高干部队伍思想认识；二是抓实返贫监测，健全“平台救助”工作机制；三是抓实资产管理，健全扶贫项目资产管理机制；四是强化项目资金管理使用，护航巩固脱贫成果政策落地落实；五是持续深化沪滇协作，善借外力巩固脱贫成果助推乡村振兴。</t>
  </si>
  <si>
    <t>反映年度内单位工作完成情况。</t>
  </si>
  <si>
    <t>反映年度内沪滇工作经费使用率情况。</t>
  </si>
  <si>
    <t>反映年度内工作经费支出控制情况。</t>
  </si>
  <si>
    <t>部门正常运转</t>
  </si>
  <si>
    <t>正常</t>
  </si>
  <si>
    <t>反映年度内部门正常运转情况。</t>
  </si>
  <si>
    <t>服务对象满意度指标</t>
  </si>
  <si>
    <t>反映年度内服务对象满意度指标情况。</t>
  </si>
  <si>
    <t>以民生为本，进一步完善政策制度，强化监督管理，规范操作行为，提升服务水平，发挥政策性农业保险“稳定器”和“助推器”作用，为水稻、玉米种植提供风险保障，提高抵御自然灾害的能力，促进农民增收。</t>
  </si>
  <si>
    <t>水稻参保面积</t>
  </si>
  <si>
    <t>15400</t>
  </si>
  <si>
    <t>反映水稻参保面积</t>
  </si>
  <si>
    <t>玉米参保面积</t>
  </si>
  <si>
    <t>180000</t>
  </si>
  <si>
    <t>反映玉米参保面积</t>
  </si>
  <si>
    <t>种植农户农作物受灾损失降低</t>
  </si>
  <si>
    <t>参保对象满意度</t>
  </si>
  <si>
    <t>反映参保对象满意度</t>
  </si>
  <si>
    <t>孟定色树坝肉牛养殖项目工作经费2130199</t>
  </si>
  <si>
    <t>政策宣传次数</t>
  </si>
  <si>
    <t>10</t>
  </si>
  <si>
    <t>反映补助政策的宣传力度情况。即通过门户网站、报刊、通信、电视、户外广告等对补助政策进行宣传的次数。</t>
  </si>
  <si>
    <t>99</t>
  </si>
  <si>
    <t>按照《临沧市动物疫病预防控制中心关于转发&lt;关于印发云南省动物疫病预防控制中心重大动物疫病强制免疫应急反应补助资金管理办法的通知&gt;的通知》第三条：强制免疫应激反应补助资金（简称补助资金）主要用于动物免疫应激反应治疗、应激死亡补偿、免疫技术培训、紧急疫情处置和强制免疫开展等方面的工作，解决因开展动物防疫工作的公车出行汽油、修理及紧急动物疫情处置中的消毒、动物及产品无害化支出，经与潘志沟通可使用上级疫控中心给的重大动物疫苗强制免疫反应补助资金用于支付两辆公务用车维修2万（每辆车支付1万元）、采购加油费1万元。</t>
  </si>
  <si>
    <t xml:space="preserve">马传贫采血监测经费2130199其他农业农村支出
</t>
  </si>
  <si>
    <t>计划2025年3月支付动物防疫车保险费用</t>
  </si>
  <si>
    <t>根据《耿马傣族佤族自治县财政局关于下达 2024 年第二批中
央农业防灾减灾和水利救灾资金（动物防疫补助）的通知》（耿
财农〔2024〕113 号）、《耿马傣族佤族自治县财政局关于下达
2024 年重大动物疫病防控省级配套资金的通知》（耿财农〔2024〕
84 号）、《耿马傣族佤族自治县财政局关于下达省级农业发展专
项资金（第二批）的通知》（耿财农〔2024〕83 号）等相关文件</t>
  </si>
  <si>
    <t>15</t>
  </si>
  <si>
    <t>带动人均增收</t>
  </si>
  <si>
    <t>30</t>
  </si>
  <si>
    <t>单位合并后结转耿马县动物疫病预防控制中心村防疫员防控经费2130199 其他农业农村支出（购买村防疫员使用的物资）</t>
  </si>
  <si>
    <t>获补覆盖率</t>
  </si>
  <si>
    <t>98</t>
  </si>
  <si>
    <t>获补覆盖率=实际获得补助人数（企业数）/申请符合标准人数（企业数）*100%</t>
  </si>
  <si>
    <t>2023年能繁母猪工作经费2130199 其他农业农村支出</t>
  </si>
  <si>
    <t xml:space="preserve">2017年中央农业转变方式工作经费2130199 其他农业农村支出
</t>
  </si>
  <si>
    <t>200</t>
  </si>
  <si>
    <t xml:space="preserve">反映年度内预估税务局返还手续费数额。
</t>
  </si>
  <si>
    <t xml:space="preserve">反映年度内单位工作完成情况。
</t>
  </si>
  <si>
    <t xml:space="preserve">反映年度内部门运转情况。
</t>
  </si>
  <si>
    <t>11</t>
  </si>
  <si>
    <t>农业局返还草原管护工作经费</t>
  </si>
  <si>
    <t xml:space="preserve">搬迁费
</t>
  </si>
  <si>
    <t>动物防疫补助经费（2024年2月收入）</t>
  </si>
  <si>
    <t>项目验收合格率</t>
  </si>
  <si>
    <t>反映科技推广项目完成质量。
项目验收合格率=（验收合格项目数/科技推广项目数）*100%</t>
  </si>
  <si>
    <t>项目持续发挥作用的期限</t>
  </si>
  <si>
    <t>项目推广总体满意度</t>
  </si>
  <si>
    <t>反映服务对象对科技推广工作整体满意度。
服务对象满意度=（对科研推广效果整体满意的人数/问卷调查人数）*100%。</t>
  </si>
  <si>
    <t xml:space="preserve">税务局返还手续费 </t>
  </si>
  <si>
    <t>374</t>
  </si>
  <si>
    <t>建设示范基地</t>
  </si>
  <si>
    <t>反映示范基地的建设完成情况。</t>
  </si>
  <si>
    <t>人才培养数</t>
  </si>
  <si>
    <t>20</t>
  </si>
  <si>
    <t>反映科技培训开展情况，提高受益人群的科技素质。</t>
  </si>
  <si>
    <t>示范推广数量</t>
  </si>
  <si>
    <t>反映项目成果的示范推广成效。</t>
  </si>
  <si>
    <t xml:space="preserve">
一、农药标准物质：采购36种农药标准物质每种2支，共72支，每支单价160元，资金1.152万元；
二、实验室耗材：采购密封废液缸、N95口罩、胶手套、卷纸、毛巾、记号笔、标签、吸尔球、大号进样瓶等共计资金0.25万元；
三、果蔬样品购买：定量农残检测任50个样品、每个样品3公斤，每个样品以50元计，资金0.25万元；
四、打字复印费：用于打印标签、报告等，共计资金0.5万元；
五、下乡补助：采样人员下乡取样补助0.5万元；
六、燃油费：用于检测车下乡取样车辆燃油开支，资金0.348万元。
以上六项合计3万元整</t>
  </si>
  <si>
    <t>生活状况改善</t>
  </si>
  <si>
    <t>反映补助促进受助对象生活状况改善的情况。</t>
  </si>
  <si>
    <t>1、耕地质量等级评价及受污染耕地安全利用样品采集1万元；2、农资市场监管1万元；3、粮食安全责任制考核项目实施及技术推广1万元。</t>
  </si>
  <si>
    <t>样品采集100个</t>
  </si>
  <si>
    <t>农资市场监督检查</t>
  </si>
  <si>
    <t>330</t>
  </si>
  <si>
    <t>户</t>
  </si>
  <si>
    <t>及时率</t>
  </si>
  <si>
    <t>检查全县农药门店禁限用农药和过期农药</t>
  </si>
  <si>
    <t>补助事项公示度</t>
  </si>
  <si>
    <t>反映补助事项在特定办事大厅、官网、媒体或其他渠道按规定进行公示的情况。
补助事项公示度=按规定公布事项/按规定应公布事项*100%</t>
  </si>
  <si>
    <t>国家耕地质量等级取土经费</t>
  </si>
  <si>
    <t>目标1：创建核心示范样板2000亩，计划亩产350公斤，较目标任务350公斤亩增5公斤，2000亩新增稻谷1万公斤，增经济效益3万元；
目标2：辐射带动1.8万亩，单产300公斤，较周边亩产287公斤亩增13公斤，增经济效益70万元；
目标3：核心示范区良种覆盖率达100%、技术指导及科技培训率</t>
  </si>
  <si>
    <t>2019年农业生产发展专项安全县创建项目工作经费</t>
  </si>
  <si>
    <t>推广历年项目结余工作经费</t>
  </si>
  <si>
    <t>兑现准确率</t>
  </si>
  <si>
    <t>反映补助准确发放的情况。
补助兑现准确率=补助兑付额/应付额*100%</t>
  </si>
  <si>
    <t>2023年农药使用量及统防统治覆盖率调查</t>
  </si>
  <si>
    <t>参与检查(核查)人数</t>
  </si>
  <si>
    <t>反映参与检查核查的工作人数。</t>
  </si>
  <si>
    <t>完成检查报告数量</t>
  </si>
  <si>
    <t>反映检查核查形成的报告（总结）个数。</t>
  </si>
  <si>
    <t>开展检查（核查）次数</t>
  </si>
  <si>
    <t>31</t>
  </si>
  <si>
    <t>反映检查核查的次数情况。</t>
  </si>
  <si>
    <t>反映检查工作的执行情况。
检查任务完成率=实际完成检查（核查）任务数/计划完成检查（核查）任务数*100%</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</si>
  <si>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</si>
  <si>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</si>
  <si>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</si>
  <si>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反映相关检查核查结果依法公开情况。
检查结果公开率</t>
  </si>
  <si>
    <t>问题整改落实率</t>
  </si>
  <si>
    <t>反映检查核查发现问题的整改落实情况。
问题整改落实率=（实际整改问题数/现场检查发现问题数）*100%</t>
  </si>
  <si>
    <t>检查（核查）人员被投诉次数</t>
  </si>
  <si>
    <t>0</t>
  </si>
  <si>
    <t>反映服务对象对检查核查工作的整体满意情况。</t>
  </si>
  <si>
    <t>2021至2022年薇甘菊巡查维护费及防控项目经费</t>
  </si>
  <si>
    <t>2020年受污染耕地安全利用工作经费</t>
  </si>
  <si>
    <t>耿马县高标准农田建设项目耕地质量监测点</t>
  </si>
  <si>
    <t>2020年野生稻就药用野生稻保护监测与管理经费</t>
  </si>
  <si>
    <t>原农技中心退回电费</t>
  </si>
  <si>
    <t>项目实施与脱贫攻坚、扶持新型经营主体紧密结合，坚持良种良法配套优先、农机农艺融合优先、绿色防控技术优先、品牌建设优先的原则，推广提升耕地质量、化肥农药减量、节本增效、绿色生产为一体的绿色高效种植技术。创建杂交稻旱种绿色高质高效核心示范样板2000亩，辐射带动1万亩。核心示范区良种覆盖率达100%,平均单产增5%以上，节本增效5%以上，集成示范2个高质高效、资源节约、生态环保的标准化绿色高效技术模式。</t>
  </si>
  <si>
    <t>旱谷种植面积</t>
  </si>
  <si>
    <t>良种覆盖率</t>
  </si>
  <si>
    <t>平均单产增加</t>
  </si>
  <si>
    <t>集成技术实现代肥减量及节本增效</t>
  </si>
  <si>
    <t>历年结余手续费</t>
  </si>
  <si>
    <t>1.甘蔗绿色食品牌建设40万亩，核心示范基地2000亩。
2.茶叶绿色、有机基地认证2万亩。
3.蔬菜绿色、有机基地认证2万亩。
4.魔芋、水果绿色、有机基地认证2万亩。</t>
  </si>
  <si>
    <t>经营状况改善</t>
  </si>
  <si>
    <t>反映补助促进受助企业经营状况改善的情况。</t>
  </si>
  <si>
    <t>有所改善</t>
  </si>
  <si>
    <t>（1）全面深入排查全县范围内2020年7月3日至2023年9月底期间各类农村占用耕地建设的没有合法合规用地手续的住宅。拍摄能全面反映住宅及占地状况的现场照片。排查结果、认定情况公示时间一般不少于10天。
（2）强化分类整治。对违法占用永久基本农田建住宅、强占多占、非法出售等恶意占地建房行为重点实施整治，该拆除的要拆除，该追究责任的要依法依规追究责任，对符合完善用地手续条件该保留的按规定予以完善用地手续，尽快消除土地违法状态。
（3）对已拆除违法住宅的耕地，要限期复垦，及时恢复耕种条件，确实无法恢复耕种条件的，要落实耕地占补平衡。
（4）对乡(镇)推进进行督促指导，建立健全每月调度机制、会商协调机制、联合督导机制、审核把关机制，一月一调度、一月一分析、一月一通报。</t>
  </si>
  <si>
    <t>排查结果、认定情况公示度</t>
  </si>
  <si>
    <t>排查结果、认定情况公示及时率</t>
  </si>
  <si>
    <t>农户满意度</t>
  </si>
  <si>
    <t>实施农业生产社会化服务面积5.76万亩，蔬菜：机耕、机种、机防3个环节，玉米：机耕、机防2个环节，甘蔗：机耕、机防、机收3个环节；</t>
  </si>
  <si>
    <t>57600</t>
  </si>
  <si>
    <t>耿财农【2022】29号</t>
  </si>
  <si>
    <t>项目实施后，“机耕”环节农户增收263.57万元，“机种”环节农户增收70.2万元，“机防”环节农户增收74.9万元，“机收”环节农户增收105.3万元。</t>
  </si>
  <si>
    <t>513</t>
  </si>
  <si>
    <t>改善</t>
  </si>
  <si>
    <t>农业人口城镇落户人数</t>
  </si>
  <si>
    <t>1000</t>
  </si>
  <si>
    <t>临财社发[2022]107号</t>
  </si>
  <si>
    <t>农业人口市民化程度</t>
  </si>
  <si>
    <t>逐步提升</t>
  </si>
  <si>
    <t>城乡二元结构</t>
  </si>
  <si>
    <t>逐步消除</t>
  </si>
  <si>
    <t>带动农村常住居民人均可支配收入</t>
  </si>
  <si>
    <t>16000</t>
  </si>
  <si>
    <t>农村劳动力转移培训次数</t>
  </si>
  <si>
    <t>7000</t>
  </si>
  <si>
    <t>14</t>
  </si>
  <si>
    <t>反映年度内单位工作完成情况</t>
  </si>
  <si>
    <t>反映年度内经费支出使用率。</t>
  </si>
  <si>
    <t>部分运转</t>
  </si>
  <si>
    <t>反映年度内部门运转情况。</t>
  </si>
  <si>
    <t>单位职工满意度</t>
  </si>
  <si>
    <t>反映年度内服务对象的满意程度情况。</t>
  </si>
  <si>
    <t>预算06表</t>
  </si>
  <si>
    <t>政府性基金预算支出预算表</t>
  </si>
  <si>
    <t>单位名称：全部</t>
  </si>
  <si>
    <t>本年政府性基金预算支出</t>
  </si>
  <si>
    <t>注：因本单位没有政府性基金预算支出，故本表无数据。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</si>
  <si>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</si>
  <si>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</si>
  <si>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</si>
  <si>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</si>
  <si>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</si>
  <si>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</si>
  <si>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</si>
  <si>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</si>
  <si>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</si>
  <si>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</si>
  <si>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复印纸采购</t>
  </si>
  <si>
    <t>复印纸</t>
  </si>
  <si>
    <t>公务用车维修费</t>
  </si>
  <si>
    <t>车辆维修和保养服务</t>
  </si>
  <si>
    <t>车辆保险</t>
  </si>
  <si>
    <t>机动车保险服务</t>
  </si>
  <si>
    <t>燃油费</t>
  </si>
  <si>
    <t>车辆加油、添加燃料服务</t>
  </si>
  <si>
    <t>车辆修理费</t>
  </si>
  <si>
    <t>箱</t>
  </si>
  <si>
    <t>车辆加油费</t>
  </si>
  <si>
    <t>升</t>
  </si>
  <si>
    <t>车辆加油</t>
  </si>
  <si>
    <t>车辆维修</t>
  </si>
  <si>
    <t>车辆维修费</t>
  </si>
  <si>
    <t>车辆保险费</t>
  </si>
  <si>
    <t>联想开天台式计算机</t>
  </si>
  <si>
    <t>台式计算机</t>
  </si>
  <si>
    <t>台</t>
  </si>
  <si>
    <t>盒</t>
  </si>
  <si>
    <t>保险购买</t>
  </si>
  <si>
    <t>车辆用油</t>
  </si>
  <si>
    <t>车子保险</t>
  </si>
  <si>
    <t>预算08表</t>
  </si>
  <si>
    <t>政府购买服务项目</t>
  </si>
  <si>
    <t>政府购买服务目录</t>
  </si>
  <si>
    <t>政府性基金</t>
  </si>
  <si>
    <t>注：因本单位没有政府购买服务预算，故本表无数据。</t>
  </si>
  <si>
    <t>预算09-1表</t>
  </si>
  <si>
    <t>单位名称（项目）</t>
  </si>
  <si>
    <t>地区</t>
  </si>
  <si>
    <t>-</t>
  </si>
  <si>
    <t>注：因本单位没县对下转移支付预算，故本表无数据。</t>
  </si>
  <si>
    <t>预算09-2表</t>
  </si>
  <si>
    <t>预算10表</t>
  </si>
  <si>
    <t>资产类别</t>
  </si>
  <si>
    <t>资产分类代码.名称</t>
  </si>
  <si>
    <t>资产名称</t>
  </si>
  <si>
    <t>计量单位</t>
  </si>
  <si>
    <t>财政部门批复数（元）</t>
  </si>
  <si>
    <t>单价</t>
  </si>
  <si>
    <t>金额</t>
  </si>
  <si>
    <t>注：因本单位没新增资产配置预算，故本表无数据。</t>
  </si>
  <si>
    <t>预算11表</t>
  </si>
  <si>
    <t>上级补助</t>
  </si>
  <si>
    <t>注：因本单位没有转移支付补助项目支出预算，故本表无数据。</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</si>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</sst>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color theme="1"/>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7">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8" fontId="7" fillId="0" borderId="7" xfId="54"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178" fontId="7" fillId="0" borderId="7" xfId="0" applyNumberFormat="1" applyFont="1" applyBorder="1" applyAlignment="1">
      <alignment horizontal="right" vertical="center"/>
      <protection locked="0"/>
    </xf>
    <xf numFmtId="0" fontId="7" fillId="0" borderId="7" xfId="0" applyFont="1" applyBorder="1" applyAlignment="1">
      <alignment horizontal="center" vertical="center"/>
      <protection locked="0"/>
    </xf>
    <xf numFmtId="0" fontId="9" fillId="0" borderId="0" xfId="0" applyFont="1" applyBorder="1">
      <alignment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7" xfId="0" applyFont="1" applyBorder="1" applyAlignment="1">
      <alignment horizontal="center" vertical="center"/>
      <protection locked="0"/>
    </xf>
    <xf numFmtId="0" fontId="13"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4" fontId="4" fillId="0" borderId="11" xfId="0" applyNumberFormat="1" applyFont="1" applyBorder="1" applyAlignment="1">
      <alignment horizontal="right" vertical="center"/>
      <protection locked="0"/>
    </xf>
    <xf numFmtId="0" fontId="4" fillId="0" borderId="6" xfId="0" applyFont="1" applyBorder="1" applyAlignment="1" applyProtection="1">
      <alignment horizontal="left" vertical="center" wrapText="1" indent="1"/>
    </xf>
    <xf numFmtId="0" fontId="13" fillId="0" borderId="10"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4" fontId="4" fillId="0" borderId="7" xfId="0" applyNumberFormat="1" applyFont="1" applyBorder="1" applyAlignment="1">
      <alignment horizontal="right" vertical="center"/>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10" fillId="0" borderId="6" xfId="0" applyFont="1" applyBorder="1" applyAlignment="1">
      <alignment horizontal="center" vertical="center"/>
      <protection locked="0"/>
    </xf>
    <xf numFmtId="49" fontId="10" fillId="0" borderId="11" xfId="0" applyNumberFormat="1" applyFont="1" applyBorder="1" applyAlignment="1">
      <alignment horizontal="center" vertical="center"/>
      <protection locked="0"/>
    </xf>
    <xf numFmtId="0" fontId="10" fillId="0" borderId="11" xfId="0" applyFont="1" applyBorder="1" applyAlignment="1">
      <alignment horizontal="center" vertical="center"/>
      <protection locked="0"/>
    </xf>
    <xf numFmtId="0" fontId="10"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0"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7" fillId="0" borderId="7" xfId="0" applyFont="1" applyBorder="1" applyAlignment="1" applyProtection="1">
      <alignment horizontal="center" vertical="center" wrapText="1"/>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7" fillId="0" borderId="7" xfId="0" applyFont="1" applyBorder="1" applyAlignment="1" applyProtection="1">
      <alignment horizontal="left" vertical="center" indent="1"/>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6" fillId="0" borderId="0" xfId="0" applyFont="1" applyAlignment="1" applyProtection="1">
      <alignment horizontal="center"/>
    </xf>
    <xf numFmtId="0" fontId="16" fillId="0" borderId="0" xfId="0" applyFont="1" applyAlignment="1" applyProtection="1">
      <alignment horizontal="center" wrapText="1"/>
    </xf>
    <xf numFmtId="0" fontId="16" fillId="0" borderId="0" xfId="0" applyFont="1" applyAlignment="1" applyProtection="1">
      <alignment wrapText="1"/>
    </xf>
    <xf numFmtId="0" fontId="9" fillId="0" borderId="0" xfId="0"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0"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8" fontId="9" fillId="0" borderId="7" xfId="0" applyNumberFormat="1" applyBorder="1" applyAlignment="1" applyProtection="1">
      <alignment horizontal="right" vertical="center"/>
    </xf>
    <xf numFmtId="178" fontId="9" fillId="0" borderId="7" xfId="54" applyFont="1" applyAlignment="1">
      <alignment horizontal="center" vertical="center"/>
    </xf>
    <xf numFmtId="178" fontId="9" fillId="0" borderId="7" xfId="54" applyFont="1">
      <alignment horizontal="right"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10" fillId="0" borderId="7" xfId="0" applyFont="1" applyBorder="1" applyAlignment="1" applyProtection="1">
      <alignment horizontal="center" vertical="center"/>
    </xf>
    <xf numFmtId="49" fontId="10"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78" fontId="22" fillId="0" borderId="7" xfId="54"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workbookViewId="0">
      <selection activeCell="C14" sqref="C1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5" t="s">
        <v>0</v>
      </c>
    </row>
    <row r="2" ht="36" customHeight="1" spans="1:4">
      <c r="A2" s="4" t="str">
        <f>"2025"&amp;"年部门财务收支预算总表"</f>
        <v>2025年部门财务收支预算总表</v>
      </c>
      <c r="B2" s="207"/>
      <c r="C2" s="207"/>
      <c r="D2" s="207"/>
    </row>
    <row r="3" ht="18.75" customHeight="1" spans="1:4">
      <c r="A3" s="37" t="str">
        <f>"单位名称："&amp;"耿马傣族佤族自治县农业农村局"</f>
        <v>单位名称：耿马傣族佤族自治县农业农村局</v>
      </c>
      <c r="B3" s="208"/>
      <c r="C3" s="208"/>
      <c r="D3" s="35"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75" t="s">
        <v>6</v>
      </c>
      <c r="B7" s="23">
        <v>30228817.97</v>
      </c>
      <c r="C7" s="175" t="s">
        <v>7</v>
      </c>
      <c r="D7" s="23">
        <v>1658838.19</v>
      </c>
    </row>
    <row r="8" ht="18.75" customHeight="1" spans="1:4">
      <c r="A8" s="175" t="s">
        <v>8</v>
      </c>
      <c r="B8" s="23"/>
      <c r="C8" s="175" t="s">
        <v>9</v>
      </c>
      <c r="D8" s="23"/>
    </row>
    <row r="9" ht="18.75" customHeight="1" spans="1:4">
      <c r="A9" s="175" t="s">
        <v>10</v>
      </c>
      <c r="B9" s="23"/>
      <c r="C9" s="175" t="s">
        <v>11</v>
      </c>
      <c r="D9" s="23"/>
    </row>
    <row r="10" ht="18.75" customHeight="1" spans="1:4">
      <c r="A10" s="175" t="s">
        <v>12</v>
      </c>
      <c r="B10" s="23"/>
      <c r="C10" s="175" t="s">
        <v>13</v>
      </c>
      <c r="D10" s="23"/>
    </row>
    <row r="11" ht="18.75" customHeight="1" spans="1:4">
      <c r="A11" s="21" t="s">
        <v>14</v>
      </c>
      <c r="B11" s="23">
        <v>3278431.33</v>
      </c>
      <c r="C11" s="209" t="s">
        <v>15</v>
      </c>
      <c r="D11" s="23"/>
    </row>
    <row r="12" ht="18.75" customHeight="1" spans="1:4">
      <c r="A12" s="210" t="s">
        <v>16</v>
      </c>
      <c r="B12" s="23"/>
      <c r="C12" s="211" t="s">
        <v>17</v>
      </c>
      <c r="D12" s="23"/>
    </row>
    <row r="13" ht="18.75" customHeight="1" spans="1:4">
      <c r="A13" s="210" t="s">
        <v>18</v>
      </c>
      <c r="B13" s="23"/>
      <c r="C13" s="211" t="s">
        <v>19</v>
      </c>
      <c r="D13" s="23"/>
    </row>
    <row r="14" ht="18.75" customHeight="1" spans="1:4">
      <c r="A14" s="210" t="s">
        <v>20</v>
      </c>
      <c r="B14" s="23"/>
      <c r="C14" s="211" t="s">
        <v>21</v>
      </c>
      <c r="D14" s="23">
        <v>4312338.84</v>
      </c>
    </row>
    <row r="15" ht="18.75" customHeight="1" spans="1:4">
      <c r="A15" s="210" t="s">
        <v>22</v>
      </c>
      <c r="B15" s="23"/>
      <c r="C15" s="211" t="s">
        <v>23</v>
      </c>
      <c r="D15" s="23">
        <v>923450.37</v>
      </c>
    </row>
    <row r="16" ht="18.75" customHeight="1" spans="1:4">
      <c r="A16" s="210" t="s">
        <v>24</v>
      </c>
      <c r="B16" s="23">
        <v>3278431.33</v>
      </c>
      <c r="C16" s="210" t="s">
        <v>25</v>
      </c>
      <c r="D16" s="23"/>
    </row>
    <row r="17" ht="18.75" customHeight="1" spans="1:4">
      <c r="A17" s="210" t="s">
        <v>26</v>
      </c>
      <c r="B17" s="23"/>
      <c r="C17" s="210" t="s">
        <v>27</v>
      </c>
      <c r="D17" s="23"/>
    </row>
    <row r="18" ht="18.75" customHeight="1" spans="1:4">
      <c r="A18" s="212" t="s">
        <v>26</v>
      </c>
      <c r="B18" s="23"/>
      <c r="C18" s="211" t="s">
        <v>28</v>
      </c>
      <c r="D18" s="23">
        <v>25178200.46</v>
      </c>
    </row>
    <row r="19" ht="18.75" customHeight="1" spans="1:4">
      <c r="A19" s="212" t="s">
        <v>26</v>
      </c>
      <c r="B19" s="23"/>
      <c r="C19" s="211" t="s">
        <v>29</v>
      </c>
      <c r="D19" s="23"/>
    </row>
    <row r="20" ht="18.75" customHeight="1" spans="1:4">
      <c r="A20" s="212" t="s">
        <v>26</v>
      </c>
      <c r="B20" s="23"/>
      <c r="C20" s="211" t="s">
        <v>30</v>
      </c>
      <c r="D20" s="23"/>
    </row>
    <row r="21" ht="18.75" customHeight="1" spans="1:4">
      <c r="A21" s="212" t="s">
        <v>26</v>
      </c>
      <c r="B21" s="23"/>
      <c r="C21" s="211" t="s">
        <v>31</v>
      </c>
      <c r="D21" s="23"/>
    </row>
    <row r="22" ht="18.75" customHeight="1" spans="1:4">
      <c r="A22" s="212" t="s">
        <v>26</v>
      </c>
      <c r="B22" s="23"/>
      <c r="C22" s="211" t="s">
        <v>32</v>
      </c>
      <c r="D22" s="23"/>
    </row>
    <row r="23" ht="18.75" customHeight="1" spans="1:4">
      <c r="A23" s="212" t="s">
        <v>26</v>
      </c>
      <c r="B23" s="23"/>
      <c r="C23" s="211" t="s">
        <v>33</v>
      </c>
      <c r="D23" s="23"/>
    </row>
    <row r="24" ht="18.75" customHeight="1" spans="1:4">
      <c r="A24" s="212" t="s">
        <v>26</v>
      </c>
      <c r="B24" s="23"/>
      <c r="C24" s="211" t="s">
        <v>34</v>
      </c>
      <c r="D24" s="23"/>
    </row>
    <row r="25" ht="18.75" customHeight="1" spans="1:4">
      <c r="A25" s="212" t="s">
        <v>26</v>
      </c>
      <c r="B25" s="23"/>
      <c r="C25" s="211" t="s">
        <v>35</v>
      </c>
      <c r="D25" s="23">
        <v>1434421.44</v>
      </c>
    </row>
    <row r="26" ht="18.75" customHeight="1" spans="1:4">
      <c r="A26" s="212" t="s">
        <v>26</v>
      </c>
      <c r="B26" s="23"/>
      <c r="C26" s="211" t="s">
        <v>36</v>
      </c>
      <c r="D26" s="23"/>
    </row>
    <row r="27" ht="18.75" customHeight="1" spans="1:4">
      <c r="A27" s="212" t="s">
        <v>26</v>
      </c>
      <c r="B27" s="23"/>
      <c r="C27" s="211" t="s">
        <v>37</v>
      </c>
      <c r="D27" s="23"/>
    </row>
    <row r="28" ht="18.75" customHeight="1" spans="1:4">
      <c r="A28" s="212" t="s">
        <v>26</v>
      </c>
      <c r="B28" s="23"/>
      <c r="C28" s="211" t="s">
        <v>38</v>
      </c>
      <c r="D28" s="23"/>
    </row>
    <row r="29" ht="18.75" customHeight="1" spans="1:4">
      <c r="A29" s="212" t="s">
        <v>26</v>
      </c>
      <c r="B29" s="23"/>
      <c r="C29" s="211" t="s">
        <v>39</v>
      </c>
      <c r="D29" s="23"/>
    </row>
    <row r="30" ht="18.75" customHeight="1" spans="1:4">
      <c r="A30" s="213" t="s">
        <v>26</v>
      </c>
      <c r="B30" s="23"/>
      <c r="C30" s="210" t="s">
        <v>40</v>
      </c>
      <c r="D30" s="23"/>
    </row>
    <row r="31" ht="18.75" customHeight="1" spans="1:4">
      <c r="A31" s="213" t="s">
        <v>26</v>
      </c>
      <c r="B31" s="23"/>
      <c r="C31" s="210" t="s">
        <v>41</v>
      </c>
      <c r="D31" s="23"/>
    </row>
    <row r="32" ht="18.75" customHeight="1" spans="1:4">
      <c r="A32" s="213" t="s">
        <v>26</v>
      </c>
      <c r="B32" s="23"/>
      <c r="C32" s="210" t="s">
        <v>42</v>
      </c>
      <c r="D32" s="23"/>
    </row>
    <row r="33" ht="18.75" customHeight="1" spans="1:4">
      <c r="A33" s="214" t="s">
        <v>43</v>
      </c>
      <c r="B33" s="176">
        <f>SUM(B7:B11)</f>
        <v>33507249.3</v>
      </c>
      <c r="C33" s="172" t="s">
        <v>44</v>
      </c>
      <c r="D33" s="176">
        <v>33507249.3</v>
      </c>
    </row>
    <row r="34" ht="18.75" customHeight="1" spans="1:4">
      <c r="A34" s="215" t="s">
        <v>45</v>
      </c>
      <c r="B34" s="23"/>
      <c r="C34" s="175" t="s">
        <v>46</v>
      </c>
      <c r="D34" s="23">
        <v>0</v>
      </c>
    </row>
    <row r="35" ht="18.75" customHeight="1" spans="1:4">
      <c r="A35" s="215" t="s">
        <v>47</v>
      </c>
      <c r="B35" s="23"/>
      <c r="C35" s="175" t="s">
        <v>47</v>
      </c>
      <c r="D35" s="23"/>
    </row>
    <row r="36" ht="18.75" customHeight="1" spans="1:4">
      <c r="A36" s="215" t="s">
        <v>48</v>
      </c>
      <c r="B36" s="23"/>
      <c r="C36" s="175" t="s">
        <v>49</v>
      </c>
      <c r="D36" s="23">
        <v>0</v>
      </c>
    </row>
    <row r="37" ht="18.75" customHeight="1" spans="1:4">
      <c r="A37" s="216" t="s">
        <v>50</v>
      </c>
      <c r="B37" s="176">
        <f t="shared" ref="B37:D37" si="1">B33+B34</f>
        <v>33507249.3</v>
      </c>
      <c r="C37" s="172" t="s">
        <v>51</v>
      </c>
      <c r="D37" s="176">
        <f t="shared" si="1"/>
        <v>33507249.3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C21" sqref="C21"/>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102">
        <v>1</v>
      </c>
      <c r="B1" s="103">
        <v>0</v>
      </c>
      <c r="C1" s="102">
        <v>1</v>
      </c>
      <c r="D1" s="104"/>
      <c r="E1" s="104"/>
      <c r="F1" s="35" t="s">
        <v>955</v>
      </c>
    </row>
    <row r="2" ht="36.75" customHeight="1" spans="1:6">
      <c r="A2" s="105" t="str">
        <f>"2025"&amp;"年部门政府性基金预算支出预算表"</f>
        <v>2025年部门政府性基金预算支出预算表</v>
      </c>
      <c r="B2" s="106" t="s">
        <v>956</v>
      </c>
      <c r="C2" s="107"/>
      <c r="D2" s="108"/>
      <c r="E2" s="108"/>
      <c r="F2" s="108"/>
    </row>
    <row r="3" ht="18.75" customHeight="1" spans="1:6">
      <c r="A3" s="6" t="str">
        <f>"单位名称："&amp;"耿马傣族佤族自治县农业农村局"</f>
        <v>单位名称：耿马傣族佤族自治县农业农村局</v>
      </c>
      <c r="B3" s="6" t="s">
        <v>957</v>
      </c>
      <c r="C3" s="102"/>
      <c r="D3" s="104"/>
      <c r="E3" s="104"/>
      <c r="F3" s="35" t="s">
        <v>1</v>
      </c>
    </row>
    <row r="4" ht="18.75" customHeight="1" spans="1:6">
      <c r="A4" s="109" t="s">
        <v>225</v>
      </c>
      <c r="B4" s="110" t="s">
        <v>80</v>
      </c>
      <c r="C4" s="111" t="s">
        <v>81</v>
      </c>
      <c r="D4" s="12" t="s">
        <v>958</v>
      </c>
      <c r="E4" s="12"/>
      <c r="F4" s="13"/>
    </row>
    <row r="5" ht="18.75" customHeight="1" spans="1:6">
      <c r="A5" s="112"/>
      <c r="B5" s="113"/>
      <c r="C5" s="114"/>
      <c r="D5" s="94" t="s">
        <v>55</v>
      </c>
      <c r="E5" s="94" t="s">
        <v>82</v>
      </c>
      <c r="F5" s="94" t="s">
        <v>83</v>
      </c>
    </row>
    <row r="6" ht="18.75" customHeight="1" spans="1:6">
      <c r="A6" s="115">
        <v>1</v>
      </c>
      <c r="B6" s="116" t="s">
        <v>144</v>
      </c>
      <c r="C6" s="117">
        <v>3</v>
      </c>
      <c r="D6" s="118">
        <v>4</v>
      </c>
      <c r="E6" s="118">
        <v>5</v>
      </c>
      <c r="F6" s="118">
        <v>6</v>
      </c>
    </row>
    <row r="7" ht="18.75" customHeight="1" spans="1:6">
      <c r="A7" s="119"/>
      <c r="B7" s="82"/>
      <c r="C7" s="82"/>
      <c r="D7" s="23"/>
      <c r="E7" s="23"/>
      <c r="F7" s="23"/>
    </row>
    <row r="8" ht="18.75" customHeight="1" spans="1:6">
      <c r="A8" s="119"/>
      <c r="B8" s="82"/>
      <c r="C8" s="82"/>
      <c r="D8" s="23"/>
      <c r="E8" s="23"/>
      <c r="F8" s="23"/>
    </row>
    <row r="9" ht="18.75" customHeight="1" spans="1:6">
      <c r="A9" s="120" t="s">
        <v>55</v>
      </c>
      <c r="B9" s="121"/>
      <c r="C9" s="26"/>
      <c r="D9" s="23"/>
      <c r="E9" s="23"/>
      <c r="F9" s="23"/>
    </row>
    <row r="10" customHeight="1" spans="1:1">
      <c r="A10" s="33" t="s">
        <v>959</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7"/>
  <sheetViews>
    <sheetView showZeros="0" topLeftCell="A11"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4"/>
      <c r="P1" s="34"/>
      <c r="Q1" s="35" t="s">
        <v>960</v>
      </c>
    </row>
    <row r="2" ht="35.25" customHeight="1" spans="1:17">
      <c r="A2" s="36" t="str">
        <f>"2025"&amp;"年部门政府采购预算表"</f>
        <v>2025年部门政府采购预算表</v>
      </c>
      <c r="B2" s="5"/>
      <c r="C2" s="5"/>
      <c r="D2" s="5"/>
      <c r="E2" s="5"/>
      <c r="F2" s="5"/>
      <c r="G2" s="5"/>
      <c r="H2" s="5"/>
      <c r="I2" s="5"/>
      <c r="J2" s="5"/>
      <c r="K2" s="69"/>
      <c r="L2" s="5"/>
      <c r="M2" s="5"/>
      <c r="N2" s="5"/>
      <c r="O2" s="69"/>
      <c r="P2" s="69"/>
      <c r="Q2" s="5"/>
    </row>
    <row r="3" ht="18.75" customHeight="1" spans="1:17">
      <c r="A3" s="37" t="str">
        <f>"单位名称："&amp;"耿马傣族佤族自治县农业农村局"</f>
        <v>单位名称：耿马傣族佤族自治县农业农村局</v>
      </c>
      <c r="B3" s="8"/>
      <c r="C3" s="8"/>
      <c r="D3" s="8"/>
      <c r="E3" s="8"/>
      <c r="F3" s="8"/>
      <c r="G3" s="8"/>
      <c r="H3" s="8"/>
      <c r="I3" s="8"/>
      <c r="J3" s="8"/>
      <c r="O3" s="87"/>
      <c r="P3" s="87"/>
      <c r="Q3" s="35" t="s">
        <v>212</v>
      </c>
    </row>
    <row r="4" ht="18.75" customHeight="1" spans="1:17">
      <c r="A4" s="10" t="s">
        <v>961</v>
      </c>
      <c r="B4" s="72" t="s">
        <v>962</v>
      </c>
      <c r="C4" s="72" t="s">
        <v>963</v>
      </c>
      <c r="D4" s="72" t="s">
        <v>964</v>
      </c>
      <c r="E4" s="72" t="s">
        <v>965</v>
      </c>
      <c r="F4" s="72" t="s">
        <v>966</v>
      </c>
      <c r="G4" s="41" t="s">
        <v>232</v>
      </c>
      <c r="H4" s="41"/>
      <c r="I4" s="41"/>
      <c r="J4" s="41"/>
      <c r="K4" s="74"/>
      <c r="L4" s="41"/>
      <c r="M4" s="41"/>
      <c r="N4" s="41"/>
      <c r="O4" s="89"/>
      <c r="P4" s="74"/>
      <c r="Q4" s="42"/>
    </row>
    <row r="5" ht="18.75" customHeight="1" spans="1:17">
      <c r="A5" s="15"/>
      <c r="B5" s="75"/>
      <c r="C5" s="75"/>
      <c r="D5" s="75"/>
      <c r="E5" s="75"/>
      <c r="F5" s="75"/>
      <c r="G5" s="75" t="s">
        <v>55</v>
      </c>
      <c r="H5" s="75" t="s">
        <v>58</v>
      </c>
      <c r="I5" s="75" t="s">
        <v>967</v>
      </c>
      <c r="J5" s="75" t="s">
        <v>968</v>
      </c>
      <c r="K5" s="98" t="s">
        <v>969</v>
      </c>
      <c r="L5" s="90" t="s">
        <v>85</v>
      </c>
      <c r="M5" s="90"/>
      <c r="N5" s="90"/>
      <c r="O5" s="99"/>
      <c r="P5" s="100"/>
      <c r="Q5" s="77"/>
    </row>
    <row r="6" ht="27" customHeight="1" spans="1:17">
      <c r="A6" s="17"/>
      <c r="B6" s="77"/>
      <c r="C6" s="77"/>
      <c r="D6" s="77"/>
      <c r="E6" s="77"/>
      <c r="F6" s="77"/>
      <c r="G6" s="77"/>
      <c r="H6" s="77" t="s">
        <v>57</v>
      </c>
      <c r="I6" s="77"/>
      <c r="J6" s="77"/>
      <c r="K6" s="78"/>
      <c r="L6" s="77" t="s">
        <v>57</v>
      </c>
      <c r="M6" s="77" t="s">
        <v>64</v>
      </c>
      <c r="N6" s="77" t="s">
        <v>240</v>
      </c>
      <c r="O6" s="93" t="s">
        <v>66</v>
      </c>
      <c r="P6" s="78" t="s">
        <v>67</v>
      </c>
      <c r="Q6" s="77" t="s">
        <v>68</v>
      </c>
    </row>
    <row r="7" ht="18.75" customHeight="1" spans="1:17">
      <c r="A7" s="29">
        <v>1</v>
      </c>
      <c r="B7" s="94">
        <v>2</v>
      </c>
      <c r="C7" s="94">
        <v>3</v>
      </c>
      <c r="D7" s="29">
        <v>4</v>
      </c>
      <c r="E7" s="94">
        <v>5</v>
      </c>
      <c r="F7" s="94">
        <v>6</v>
      </c>
      <c r="G7" s="29">
        <v>7</v>
      </c>
      <c r="H7" s="94">
        <v>8</v>
      </c>
      <c r="I7" s="94">
        <v>9</v>
      </c>
      <c r="J7" s="29">
        <v>10</v>
      </c>
      <c r="K7" s="94">
        <v>11</v>
      </c>
      <c r="L7" s="94">
        <v>12</v>
      </c>
      <c r="M7" s="29">
        <v>13</v>
      </c>
      <c r="N7" s="94">
        <v>14</v>
      </c>
      <c r="O7" s="94">
        <v>15</v>
      </c>
      <c r="P7" s="29">
        <v>16</v>
      </c>
      <c r="Q7" s="94">
        <v>17</v>
      </c>
    </row>
    <row r="8" ht="18.75" customHeight="1" spans="1:17">
      <c r="A8" s="80" t="s">
        <v>70</v>
      </c>
      <c r="B8" s="81"/>
      <c r="C8" s="81"/>
      <c r="D8" s="81"/>
      <c r="E8" s="95"/>
      <c r="F8" s="96">
        <v>253780</v>
      </c>
      <c r="G8" s="96">
        <v>422780</v>
      </c>
      <c r="H8" s="96">
        <v>223285</v>
      </c>
      <c r="I8" s="96"/>
      <c r="J8" s="96"/>
      <c r="K8" s="96"/>
      <c r="L8" s="96">
        <v>199495</v>
      </c>
      <c r="M8" s="96"/>
      <c r="N8" s="96"/>
      <c r="O8" s="101"/>
      <c r="P8" s="96"/>
      <c r="Q8" s="96">
        <v>199495</v>
      </c>
    </row>
    <row r="9" ht="18.75" customHeight="1" spans="1:17">
      <c r="A9" s="97" t="s">
        <v>78</v>
      </c>
      <c r="B9" s="81"/>
      <c r="C9" s="81"/>
      <c r="D9" s="81"/>
      <c r="E9" s="95"/>
      <c r="F9" s="96">
        <v>2720</v>
      </c>
      <c r="G9" s="96">
        <v>18720</v>
      </c>
      <c r="H9" s="96">
        <v>18720</v>
      </c>
      <c r="I9" s="96"/>
      <c r="J9" s="96"/>
      <c r="K9" s="96"/>
      <c r="L9" s="96"/>
      <c r="M9" s="96"/>
      <c r="N9" s="96"/>
      <c r="O9" s="101"/>
      <c r="P9" s="96"/>
      <c r="Q9" s="96"/>
    </row>
    <row r="10" ht="18.75" customHeight="1" spans="1:17">
      <c r="A10" s="80" t="str">
        <f t="shared" ref="A10:A33" si="0">"    "&amp;"一般公用经费"</f>
        <v>    一般公用经费</v>
      </c>
      <c r="B10" s="81" t="s">
        <v>970</v>
      </c>
      <c r="C10" s="81" t="s">
        <v>971</v>
      </c>
      <c r="D10" s="81" t="s">
        <v>619</v>
      </c>
      <c r="E10" s="95">
        <v>16</v>
      </c>
      <c r="F10" s="96">
        <v>2720</v>
      </c>
      <c r="G10" s="96">
        <v>2720</v>
      </c>
      <c r="H10" s="96">
        <v>2720</v>
      </c>
      <c r="I10" s="96"/>
      <c r="J10" s="96"/>
      <c r="K10" s="96"/>
      <c r="L10" s="96"/>
      <c r="M10" s="96"/>
      <c r="N10" s="96"/>
      <c r="O10" s="101"/>
      <c r="P10" s="96"/>
      <c r="Q10" s="96"/>
    </row>
    <row r="11" ht="18.75" customHeight="1" spans="1:17">
      <c r="A11" s="80" t="str">
        <f t="shared" ref="A11:A35" si="1">"    "&amp;"公务用车运行维护费（公用经费）"</f>
        <v>    公务用车运行维护费（公用经费）</v>
      </c>
      <c r="B11" s="81" t="s">
        <v>972</v>
      </c>
      <c r="C11" s="81" t="s">
        <v>973</v>
      </c>
      <c r="D11" s="81" t="s">
        <v>619</v>
      </c>
      <c r="E11" s="95">
        <v>1</v>
      </c>
      <c r="F11" s="96"/>
      <c r="G11" s="96">
        <v>9000</v>
      </c>
      <c r="H11" s="96">
        <v>9000</v>
      </c>
      <c r="I11" s="96"/>
      <c r="J11" s="96"/>
      <c r="K11" s="96"/>
      <c r="L11" s="96"/>
      <c r="M11" s="96"/>
      <c r="N11" s="96"/>
      <c r="O11" s="101"/>
      <c r="P11" s="96"/>
      <c r="Q11" s="96"/>
    </row>
    <row r="12" ht="18.75" customHeight="1" spans="1:17">
      <c r="A12" s="80" t="str">
        <f t="shared" si="1"/>
        <v>    公务用车运行维护费（公用经费）</v>
      </c>
      <c r="B12" s="81" t="s">
        <v>974</v>
      </c>
      <c r="C12" s="81" t="s">
        <v>975</v>
      </c>
      <c r="D12" s="81" t="s">
        <v>619</v>
      </c>
      <c r="E12" s="95">
        <v>1</v>
      </c>
      <c r="F12" s="96"/>
      <c r="G12" s="96">
        <v>7000</v>
      </c>
      <c r="H12" s="96">
        <v>7000</v>
      </c>
      <c r="I12" s="96"/>
      <c r="J12" s="96"/>
      <c r="K12" s="96"/>
      <c r="L12" s="96"/>
      <c r="M12" s="96"/>
      <c r="N12" s="96"/>
      <c r="O12" s="101"/>
      <c r="P12" s="96"/>
      <c r="Q12" s="96"/>
    </row>
    <row r="13" ht="18.75" customHeight="1" spans="1:17">
      <c r="A13" s="97" t="s">
        <v>70</v>
      </c>
      <c r="B13" s="25"/>
      <c r="C13" s="25"/>
      <c r="D13" s="25"/>
      <c r="E13" s="25"/>
      <c r="F13" s="96">
        <v>240460</v>
      </c>
      <c r="G13" s="96">
        <v>360460</v>
      </c>
      <c r="H13" s="96">
        <v>168065</v>
      </c>
      <c r="I13" s="96"/>
      <c r="J13" s="96"/>
      <c r="K13" s="96"/>
      <c r="L13" s="96">
        <v>192395</v>
      </c>
      <c r="M13" s="96"/>
      <c r="N13" s="96"/>
      <c r="O13" s="101"/>
      <c r="P13" s="96"/>
      <c r="Q13" s="96">
        <v>192395</v>
      </c>
    </row>
    <row r="14" ht="18.75" customHeight="1" spans="1:17">
      <c r="A14" s="80" t="str">
        <f t="shared" ref="A14:A15" si="2">"    "&amp;"公务用车运行维护费"</f>
        <v>    公务用车运行维护费</v>
      </c>
      <c r="B14" s="81" t="s">
        <v>976</v>
      </c>
      <c r="C14" s="81" t="s">
        <v>977</v>
      </c>
      <c r="D14" s="81" t="s">
        <v>791</v>
      </c>
      <c r="E14" s="95">
        <v>1</v>
      </c>
      <c r="F14" s="96"/>
      <c r="G14" s="96">
        <v>20000</v>
      </c>
      <c r="H14" s="96">
        <v>20000</v>
      </c>
      <c r="I14" s="96"/>
      <c r="J14" s="96"/>
      <c r="K14" s="96"/>
      <c r="L14" s="96"/>
      <c r="M14" s="96"/>
      <c r="N14" s="96"/>
      <c r="O14" s="101"/>
      <c r="P14" s="96"/>
      <c r="Q14" s="96"/>
    </row>
    <row r="15" ht="18.75" customHeight="1" spans="1:17">
      <c r="A15" s="80" t="str">
        <f t="shared" si="2"/>
        <v>    公务用车运行维护费</v>
      </c>
      <c r="B15" s="81" t="s">
        <v>978</v>
      </c>
      <c r="C15" s="81" t="s">
        <v>973</v>
      </c>
      <c r="D15" s="81" t="s">
        <v>791</v>
      </c>
      <c r="E15" s="95">
        <v>1</v>
      </c>
      <c r="F15" s="96">
        <v>18000</v>
      </c>
      <c r="G15" s="96">
        <v>18000</v>
      </c>
      <c r="H15" s="96">
        <v>18000</v>
      </c>
      <c r="I15" s="96"/>
      <c r="J15" s="96"/>
      <c r="K15" s="96"/>
      <c r="L15" s="96"/>
      <c r="M15" s="96"/>
      <c r="N15" s="96"/>
      <c r="O15" s="101"/>
      <c r="P15" s="96"/>
      <c r="Q15" s="96"/>
    </row>
    <row r="16" ht="18.75" customHeight="1" spans="1:17">
      <c r="A16" s="80" t="str">
        <f t="shared" si="0"/>
        <v>    一般公用经费</v>
      </c>
      <c r="B16" s="81" t="s">
        <v>971</v>
      </c>
      <c r="C16" s="81" t="s">
        <v>971</v>
      </c>
      <c r="D16" s="81" t="s">
        <v>979</v>
      </c>
      <c r="E16" s="95">
        <v>61</v>
      </c>
      <c r="F16" s="96">
        <v>10065</v>
      </c>
      <c r="G16" s="96">
        <v>10065</v>
      </c>
      <c r="H16" s="96">
        <v>10065</v>
      </c>
      <c r="I16" s="96"/>
      <c r="J16" s="96"/>
      <c r="K16" s="96"/>
      <c r="L16" s="96"/>
      <c r="M16" s="96"/>
      <c r="N16" s="96"/>
      <c r="O16" s="101"/>
      <c r="P16" s="96"/>
      <c r="Q16" s="96"/>
    </row>
    <row r="17" ht="18.75" customHeight="1" spans="1:17">
      <c r="A17" s="80" t="str">
        <f>"    "&amp;"农场企业化改革工作经费"</f>
        <v>    农场企业化改革工作经费</v>
      </c>
      <c r="B17" s="81" t="s">
        <v>970</v>
      </c>
      <c r="C17" s="81" t="s">
        <v>971</v>
      </c>
      <c r="D17" s="81" t="s">
        <v>619</v>
      </c>
      <c r="E17" s="95">
        <v>15</v>
      </c>
      <c r="F17" s="96">
        <v>2475</v>
      </c>
      <c r="G17" s="96">
        <v>2475</v>
      </c>
      <c r="H17" s="96"/>
      <c r="I17" s="96"/>
      <c r="J17" s="96"/>
      <c r="K17" s="96"/>
      <c r="L17" s="96">
        <v>2475</v>
      </c>
      <c r="M17" s="96"/>
      <c r="N17" s="96"/>
      <c r="O17" s="101"/>
      <c r="P17" s="96"/>
      <c r="Q17" s="96">
        <v>2475</v>
      </c>
    </row>
    <row r="18" ht="18.75" customHeight="1" spans="1:17">
      <c r="A18" s="80" t="str">
        <f t="shared" ref="A18:A19" si="3">"    "&amp;"2022年农业保险工作经费项目资金"</f>
        <v>    2022年农业保险工作经费项目资金</v>
      </c>
      <c r="B18" s="81" t="s">
        <v>980</v>
      </c>
      <c r="C18" s="81" t="s">
        <v>977</v>
      </c>
      <c r="D18" s="81" t="s">
        <v>981</v>
      </c>
      <c r="E18" s="95">
        <v>1</v>
      </c>
      <c r="F18" s="96"/>
      <c r="G18" s="96">
        <v>50000</v>
      </c>
      <c r="H18" s="96"/>
      <c r="I18" s="96"/>
      <c r="J18" s="96"/>
      <c r="K18" s="96"/>
      <c r="L18" s="96">
        <v>50000</v>
      </c>
      <c r="M18" s="96"/>
      <c r="N18" s="96"/>
      <c r="O18" s="101"/>
      <c r="P18" s="96"/>
      <c r="Q18" s="96">
        <v>50000</v>
      </c>
    </row>
    <row r="19" ht="18.75" customHeight="1" spans="1:17">
      <c r="A19" s="80" t="str">
        <f t="shared" si="3"/>
        <v>    2022年农业保险工作经费项目资金</v>
      </c>
      <c r="B19" s="81" t="s">
        <v>978</v>
      </c>
      <c r="C19" s="81" t="s">
        <v>973</v>
      </c>
      <c r="D19" s="81" t="s">
        <v>791</v>
      </c>
      <c r="E19" s="95">
        <v>1</v>
      </c>
      <c r="F19" s="96">
        <v>60000</v>
      </c>
      <c r="G19" s="96">
        <v>60000</v>
      </c>
      <c r="H19" s="96"/>
      <c r="I19" s="96"/>
      <c r="J19" s="96"/>
      <c r="K19" s="96"/>
      <c r="L19" s="96">
        <v>60000</v>
      </c>
      <c r="M19" s="96"/>
      <c r="N19" s="96"/>
      <c r="O19" s="101"/>
      <c r="P19" s="96"/>
      <c r="Q19" s="96">
        <v>60000</v>
      </c>
    </row>
    <row r="20" ht="18.75" customHeight="1" spans="1:17">
      <c r="A20" s="80" t="str">
        <f t="shared" ref="A20:A21" si="4">"    "&amp;"2024年农业综合执法工作经费"</f>
        <v>    2024年农业综合执法工作经费</v>
      </c>
      <c r="B20" s="81" t="s">
        <v>982</v>
      </c>
      <c r="C20" s="81" t="s">
        <v>977</v>
      </c>
      <c r="D20" s="81" t="s">
        <v>791</v>
      </c>
      <c r="E20" s="95">
        <v>1</v>
      </c>
      <c r="F20" s="96"/>
      <c r="G20" s="96">
        <v>30000</v>
      </c>
      <c r="H20" s="96">
        <v>30000</v>
      </c>
      <c r="I20" s="96"/>
      <c r="J20" s="96"/>
      <c r="K20" s="96"/>
      <c r="L20" s="96"/>
      <c r="M20" s="96"/>
      <c r="N20" s="96"/>
      <c r="O20" s="101"/>
      <c r="P20" s="96"/>
      <c r="Q20" s="96"/>
    </row>
    <row r="21" ht="18.75" customHeight="1" spans="1:17">
      <c r="A21" s="80" t="str">
        <f t="shared" si="4"/>
        <v>    2024年农业综合执法工作经费</v>
      </c>
      <c r="B21" s="81" t="s">
        <v>983</v>
      </c>
      <c r="C21" s="81" t="s">
        <v>973</v>
      </c>
      <c r="D21" s="81" t="s">
        <v>791</v>
      </c>
      <c r="E21" s="95">
        <v>1</v>
      </c>
      <c r="F21" s="96">
        <v>30000</v>
      </c>
      <c r="G21" s="96">
        <v>30000</v>
      </c>
      <c r="H21" s="96">
        <v>30000</v>
      </c>
      <c r="I21" s="96"/>
      <c r="J21" s="96"/>
      <c r="K21" s="96"/>
      <c r="L21" s="96"/>
      <c r="M21" s="96"/>
      <c r="N21" s="96"/>
      <c r="O21" s="101"/>
      <c r="P21" s="96"/>
      <c r="Q21" s="96"/>
    </row>
    <row r="22" ht="18.75" customHeight="1" spans="1:17">
      <c r="A22" s="80" t="str">
        <f t="shared" ref="A22:A24" si="5">"    "&amp;"2023年农业保险工作经费"</f>
        <v>    2023年农业保险工作经费</v>
      </c>
      <c r="B22" s="81" t="s">
        <v>982</v>
      </c>
      <c r="C22" s="81" t="s">
        <v>977</v>
      </c>
      <c r="D22" s="81" t="s">
        <v>791</v>
      </c>
      <c r="E22" s="95">
        <v>1</v>
      </c>
      <c r="F22" s="96"/>
      <c r="G22" s="96">
        <v>20000</v>
      </c>
      <c r="H22" s="96"/>
      <c r="I22" s="96"/>
      <c r="J22" s="96"/>
      <c r="K22" s="96"/>
      <c r="L22" s="96">
        <v>20000</v>
      </c>
      <c r="M22" s="96"/>
      <c r="N22" s="96"/>
      <c r="O22" s="101"/>
      <c r="P22" s="96"/>
      <c r="Q22" s="96">
        <v>20000</v>
      </c>
    </row>
    <row r="23" ht="18.75" customHeight="1" spans="1:17">
      <c r="A23" s="80" t="str">
        <f t="shared" si="5"/>
        <v>    2023年农业保险工作经费</v>
      </c>
      <c r="B23" s="81" t="s">
        <v>984</v>
      </c>
      <c r="C23" s="81" t="s">
        <v>973</v>
      </c>
      <c r="D23" s="81" t="s">
        <v>791</v>
      </c>
      <c r="E23" s="95">
        <v>1</v>
      </c>
      <c r="F23" s="96">
        <v>18000</v>
      </c>
      <c r="G23" s="96">
        <v>18000</v>
      </c>
      <c r="H23" s="96"/>
      <c r="I23" s="96"/>
      <c r="J23" s="96"/>
      <c r="K23" s="96"/>
      <c r="L23" s="96">
        <v>18000</v>
      </c>
      <c r="M23" s="96"/>
      <c r="N23" s="96"/>
      <c r="O23" s="101"/>
      <c r="P23" s="96"/>
      <c r="Q23" s="96">
        <v>18000</v>
      </c>
    </row>
    <row r="24" ht="18.75" customHeight="1" spans="1:17">
      <c r="A24" s="80" t="str">
        <f t="shared" si="5"/>
        <v>    2023年农业保险工作经费</v>
      </c>
      <c r="B24" s="81" t="s">
        <v>985</v>
      </c>
      <c r="C24" s="81" t="s">
        <v>975</v>
      </c>
      <c r="D24" s="81" t="s">
        <v>715</v>
      </c>
      <c r="E24" s="95">
        <v>3</v>
      </c>
      <c r="F24" s="96">
        <v>12000</v>
      </c>
      <c r="G24" s="96">
        <v>12000</v>
      </c>
      <c r="H24" s="96"/>
      <c r="I24" s="96"/>
      <c r="J24" s="96"/>
      <c r="K24" s="96"/>
      <c r="L24" s="96">
        <v>12000</v>
      </c>
      <c r="M24" s="96"/>
      <c r="N24" s="96"/>
      <c r="O24" s="101"/>
      <c r="P24" s="96"/>
      <c r="Q24" s="96">
        <v>12000</v>
      </c>
    </row>
    <row r="25" ht="18.75" customHeight="1" spans="1:17">
      <c r="A25" s="80" t="str">
        <f t="shared" ref="A25:A26" si="6">"    "&amp;"2025年沪滇协作工作经费"</f>
        <v>    2025年沪滇协作工作经费</v>
      </c>
      <c r="B25" s="81" t="s">
        <v>982</v>
      </c>
      <c r="C25" s="81" t="s">
        <v>977</v>
      </c>
      <c r="D25" s="81" t="s">
        <v>791</v>
      </c>
      <c r="E25" s="95">
        <v>1</v>
      </c>
      <c r="F25" s="96">
        <v>14000</v>
      </c>
      <c r="G25" s="96">
        <v>14000</v>
      </c>
      <c r="H25" s="96"/>
      <c r="I25" s="96"/>
      <c r="J25" s="96"/>
      <c r="K25" s="96"/>
      <c r="L25" s="96">
        <v>14000</v>
      </c>
      <c r="M25" s="96"/>
      <c r="N25" s="96"/>
      <c r="O25" s="101"/>
      <c r="P25" s="96"/>
      <c r="Q25" s="96">
        <v>14000</v>
      </c>
    </row>
    <row r="26" ht="18.75" customHeight="1" spans="1:17">
      <c r="A26" s="80" t="str">
        <f t="shared" si="6"/>
        <v>    2025年沪滇协作工作经费</v>
      </c>
      <c r="B26" s="81" t="s">
        <v>986</v>
      </c>
      <c r="C26" s="81" t="s">
        <v>987</v>
      </c>
      <c r="D26" s="81" t="s">
        <v>988</v>
      </c>
      <c r="E26" s="95">
        <v>2</v>
      </c>
      <c r="F26" s="96">
        <v>15920</v>
      </c>
      <c r="G26" s="96">
        <v>15920</v>
      </c>
      <c r="H26" s="96"/>
      <c r="I26" s="96"/>
      <c r="J26" s="96"/>
      <c r="K26" s="96"/>
      <c r="L26" s="96">
        <v>15920</v>
      </c>
      <c r="M26" s="96"/>
      <c r="N26" s="96"/>
      <c r="O26" s="101"/>
      <c r="P26" s="96"/>
      <c r="Q26" s="96">
        <v>15920</v>
      </c>
    </row>
    <row r="27" ht="18.75" customHeight="1" spans="1:17">
      <c r="A27" s="80" t="str">
        <f>"    "&amp;"历年欠款经费"</f>
        <v>    历年欠款经费</v>
      </c>
      <c r="B27" s="81" t="s">
        <v>984</v>
      </c>
      <c r="C27" s="81" t="s">
        <v>973</v>
      </c>
      <c r="D27" s="81" t="s">
        <v>619</v>
      </c>
      <c r="E27" s="95">
        <v>1</v>
      </c>
      <c r="F27" s="96">
        <v>60000</v>
      </c>
      <c r="G27" s="96">
        <v>60000</v>
      </c>
      <c r="H27" s="96">
        <v>60000</v>
      </c>
      <c r="I27" s="96"/>
      <c r="J27" s="96"/>
      <c r="K27" s="96"/>
      <c r="L27" s="96"/>
      <c r="M27" s="96"/>
      <c r="N27" s="96"/>
      <c r="O27" s="101"/>
      <c r="P27" s="96"/>
      <c r="Q27" s="96"/>
    </row>
    <row r="28" ht="18.75" customHeight="1" spans="1:17">
      <c r="A28" s="97" t="s">
        <v>76</v>
      </c>
      <c r="B28" s="25"/>
      <c r="C28" s="25"/>
      <c r="D28" s="25"/>
      <c r="E28" s="25"/>
      <c r="F28" s="96">
        <v>8900</v>
      </c>
      <c r="G28" s="96">
        <v>8900</v>
      </c>
      <c r="H28" s="96">
        <v>1800</v>
      </c>
      <c r="I28" s="96"/>
      <c r="J28" s="96"/>
      <c r="K28" s="96"/>
      <c r="L28" s="96">
        <v>7100</v>
      </c>
      <c r="M28" s="96"/>
      <c r="N28" s="96"/>
      <c r="O28" s="101"/>
      <c r="P28" s="96"/>
      <c r="Q28" s="96">
        <v>7100</v>
      </c>
    </row>
    <row r="29" ht="18.75" customHeight="1" spans="1:17">
      <c r="A29" s="80" t="str">
        <f t="shared" si="0"/>
        <v>    一般公用经费</v>
      </c>
      <c r="B29" s="81" t="s">
        <v>971</v>
      </c>
      <c r="C29" s="81" t="s">
        <v>971</v>
      </c>
      <c r="D29" s="81" t="s">
        <v>989</v>
      </c>
      <c r="E29" s="95">
        <v>10</v>
      </c>
      <c r="F29" s="96">
        <v>1800</v>
      </c>
      <c r="G29" s="96">
        <v>1800</v>
      </c>
      <c r="H29" s="96">
        <v>1800</v>
      </c>
      <c r="I29" s="96"/>
      <c r="J29" s="96"/>
      <c r="K29" s="96"/>
      <c r="L29" s="96"/>
      <c r="M29" s="96"/>
      <c r="N29" s="96"/>
      <c r="O29" s="101"/>
      <c r="P29" s="96"/>
      <c r="Q29" s="96"/>
    </row>
    <row r="30" ht="18.75" customHeight="1" spans="1:17">
      <c r="A30" s="80" t="str">
        <f>"    "&amp;"动物疫病净化（防疫车保险部分）经费"</f>
        <v>    动物疫病净化（防疫车保险部分）经费</v>
      </c>
      <c r="B30" s="81" t="s">
        <v>990</v>
      </c>
      <c r="C30" s="81" t="s">
        <v>975</v>
      </c>
      <c r="D30" s="81" t="s">
        <v>619</v>
      </c>
      <c r="E30" s="95">
        <v>1</v>
      </c>
      <c r="F30" s="96">
        <v>600</v>
      </c>
      <c r="G30" s="96">
        <v>600</v>
      </c>
      <c r="H30" s="96"/>
      <c r="I30" s="96"/>
      <c r="J30" s="96"/>
      <c r="K30" s="96"/>
      <c r="L30" s="96">
        <v>600</v>
      </c>
      <c r="M30" s="96"/>
      <c r="N30" s="96"/>
      <c r="O30" s="101"/>
      <c r="P30" s="96"/>
      <c r="Q30" s="96">
        <v>600</v>
      </c>
    </row>
    <row r="31" ht="18.75" customHeight="1" spans="1:17">
      <c r="A31" s="80" t="str">
        <f>"    "&amp;"2024疫控结转马传贫经费"</f>
        <v>    2024疫控结转马传贫经费</v>
      </c>
      <c r="B31" s="81" t="s">
        <v>990</v>
      </c>
      <c r="C31" s="81" t="s">
        <v>975</v>
      </c>
      <c r="D31" s="81" t="s">
        <v>619</v>
      </c>
      <c r="E31" s="95">
        <v>1</v>
      </c>
      <c r="F31" s="96">
        <v>6500</v>
      </c>
      <c r="G31" s="96">
        <v>6500</v>
      </c>
      <c r="H31" s="96"/>
      <c r="I31" s="96"/>
      <c r="J31" s="96"/>
      <c r="K31" s="96"/>
      <c r="L31" s="96">
        <v>6500</v>
      </c>
      <c r="M31" s="96"/>
      <c r="N31" s="96"/>
      <c r="O31" s="101"/>
      <c r="P31" s="96"/>
      <c r="Q31" s="96">
        <v>6500</v>
      </c>
    </row>
    <row r="32" ht="18.75" customHeight="1" spans="1:17">
      <c r="A32" s="97" t="s">
        <v>74</v>
      </c>
      <c r="B32" s="25"/>
      <c r="C32" s="25"/>
      <c r="D32" s="25"/>
      <c r="E32" s="25"/>
      <c r="F32" s="96">
        <v>1700</v>
      </c>
      <c r="G32" s="96">
        <v>34700</v>
      </c>
      <c r="H32" s="96">
        <v>34700</v>
      </c>
      <c r="I32" s="96"/>
      <c r="J32" s="96"/>
      <c r="K32" s="96"/>
      <c r="L32" s="96"/>
      <c r="M32" s="96"/>
      <c r="N32" s="96"/>
      <c r="O32" s="101"/>
      <c r="P32" s="96"/>
      <c r="Q32" s="96"/>
    </row>
    <row r="33" ht="18.75" customHeight="1" spans="1:17">
      <c r="A33" s="80" t="str">
        <f t="shared" si="0"/>
        <v>    一般公用经费</v>
      </c>
      <c r="B33" s="81" t="s">
        <v>970</v>
      </c>
      <c r="C33" s="81" t="s">
        <v>971</v>
      </c>
      <c r="D33" s="81" t="s">
        <v>619</v>
      </c>
      <c r="E33" s="95">
        <v>1</v>
      </c>
      <c r="F33" s="96">
        <v>1700</v>
      </c>
      <c r="G33" s="96">
        <v>1700</v>
      </c>
      <c r="H33" s="96">
        <v>1700</v>
      </c>
      <c r="I33" s="96"/>
      <c r="J33" s="96"/>
      <c r="K33" s="96"/>
      <c r="L33" s="96"/>
      <c r="M33" s="96"/>
      <c r="N33" s="96"/>
      <c r="O33" s="101"/>
      <c r="P33" s="96"/>
      <c r="Q33" s="96"/>
    </row>
    <row r="34" ht="18.75" customHeight="1" spans="1:17">
      <c r="A34" s="80" t="str">
        <f t="shared" si="1"/>
        <v>    公务用车运行维护费（公用经费）</v>
      </c>
      <c r="B34" s="81" t="s">
        <v>991</v>
      </c>
      <c r="C34" s="81" t="s">
        <v>977</v>
      </c>
      <c r="D34" s="81" t="s">
        <v>619</v>
      </c>
      <c r="E34" s="95">
        <v>1</v>
      </c>
      <c r="F34" s="96"/>
      <c r="G34" s="96">
        <v>16000</v>
      </c>
      <c r="H34" s="96">
        <v>16000</v>
      </c>
      <c r="I34" s="96"/>
      <c r="J34" s="96"/>
      <c r="K34" s="96"/>
      <c r="L34" s="96"/>
      <c r="M34" s="96"/>
      <c r="N34" s="96"/>
      <c r="O34" s="101"/>
      <c r="P34" s="96"/>
      <c r="Q34" s="96"/>
    </row>
    <row r="35" ht="18.75" customHeight="1" spans="1:17">
      <c r="A35" s="80" t="str">
        <f t="shared" si="1"/>
        <v>    公务用车运行维护费（公用经费）</v>
      </c>
      <c r="B35" s="81" t="s">
        <v>992</v>
      </c>
      <c r="C35" s="81" t="s">
        <v>975</v>
      </c>
      <c r="D35" s="81" t="s">
        <v>619</v>
      </c>
      <c r="E35" s="95">
        <v>1</v>
      </c>
      <c r="F35" s="96"/>
      <c r="G35" s="96">
        <v>7000</v>
      </c>
      <c r="H35" s="96">
        <v>7000</v>
      </c>
      <c r="I35" s="96"/>
      <c r="J35" s="96"/>
      <c r="K35" s="96"/>
      <c r="L35" s="96"/>
      <c r="M35" s="96"/>
      <c r="N35" s="96"/>
      <c r="O35" s="101"/>
      <c r="P35" s="96"/>
      <c r="Q35" s="96"/>
    </row>
    <row r="36" ht="18.75" customHeight="1" spans="1:17">
      <c r="A36" s="80" t="str">
        <f>"    "&amp;"2025年开展农业项目工作经费"</f>
        <v>    2025年开展农业项目工作经费</v>
      </c>
      <c r="B36" s="81" t="s">
        <v>464</v>
      </c>
      <c r="C36" s="81" t="s">
        <v>973</v>
      </c>
      <c r="D36" s="81" t="s">
        <v>619</v>
      </c>
      <c r="E36" s="95">
        <v>1</v>
      </c>
      <c r="F36" s="96"/>
      <c r="G36" s="96">
        <v>10000</v>
      </c>
      <c r="H36" s="96">
        <v>10000</v>
      </c>
      <c r="I36" s="96"/>
      <c r="J36" s="96"/>
      <c r="K36" s="96"/>
      <c r="L36" s="96"/>
      <c r="M36" s="96"/>
      <c r="N36" s="96"/>
      <c r="O36" s="101"/>
      <c r="P36" s="96"/>
      <c r="Q36" s="96"/>
    </row>
    <row r="37" ht="18.75" customHeight="1" spans="1:17">
      <c r="A37" s="83" t="s">
        <v>55</v>
      </c>
      <c r="B37" s="26"/>
      <c r="C37" s="26"/>
      <c r="D37" s="26"/>
      <c r="E37" s="26"/>
      <c r="F37" s="96">
        <v>253780</v>
      </c>
      <c r="G37" s="96">
        <v>422780</v>
      </c>
      <c r="H37" s="96">
        <v>223285</v>
      </c>
      <c r="I37" s="96"/>
      <c r="J37" s="96"/>
      <c r="K37" s="96"/>
      <c r="L37" s="96">
        <v>199495</v>
      </c>
      <c r="M37" s="96"/>
      <c r="N37" s="96"/>
      <c r="O37" s="101"/>
      <c r="P37" s="96"/>
      <c r="Q37" s="96">
        <v>199495</v>
      </c>
    </row>
  </sheetData>
  <mergeCells count="16">
    <mergeCell ref="A2:Q2"/>
    <mergeCell ref="A3:F3"/>
    <mergeCell ref="G4:Q4"/>
    <mergeCell ref="L5:Q5"/>
    <mergeCell ref="A37:E37"/>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topLeftCell="B1" workbookViewId="0">
      <selection activeCell="F22" sqref="F22"/>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5"/>
      <c r="B1" s="65"/>
      <c r="C1" s="66"/>
      <c r="D1" s="65"/>
      <c r="E1" s="65"/>
      <c r="F1" s="65"/>
      <c r="G1" s="65"/>
      <c r="H1" s="67"/>
      <c r="I1" s="60"/>
      <c r="J1" s="60"/>
      <c r="K1" s="60"/>
      <c r="L1" s="34"/>
      <c r="M1" s="85"/>
      <c r="N1" s="86" t="s">
        <v>993</v>
      </c>
    </row>
    <row r="2" ht="34.5" customHeight="1" spans="1:14">
      <c r="A2" s="36" t="str">
        <f>"2025"&amp;"年部门政府购买服务预算表"</f>
        <v>2025年部门政府购买服务预算表</v>
      </c>
      <c r="B2" s="68"/>
      <c r="C2" s="69"/>
      <c r="D2" s="68"/>
      <c r="E2" s="68"/>
      <c r="F2" s="68"/>
      <c r="G2" s="68"/>
      <c r="H2" s="70"/>
      <c r="I2" s="68"/>
      <c r="J2" s="68"/>
      <c r="K2" s="68"/>
      <c r="L2" s="69"/>
      <c r="M2" s="70"/>
      <c r="N2" s="68"/>
    </row>
    <row r="3" ht="18.75" customHeight="1" spans="1:14">
      <c r="A3" s="57" t="str">
        <f>"单位名称："&amp;"耿马傣族佤族自治县农业农村局"</f>
        <v>单位名称：耿马傣族佤族自治县农业农村局</v>
      </c>
      <c r="B3" s="58"/>
      <c r="C3" s="71"/>
      <c r="D3" s="58"/>
      <c r="E3" s="58"/>
      <c r="F3" s="58"/>
      <c r="G3" s="58"/>
      <c r="H3" s="67"/>
      <c r="I3" s="60"/>
      <c r="J3" s="60"/>
      <c r="K3" s="60"/>
      <c r="L3" s="87"/>
      <c r="M3" s="88"/>
      <c r="N3" s="86" t="s">
        <v>212</v>
      </c>
    </row>
    <row r="4" ht="18.75" customHeight="1" spans="1:14">
      <c r="A4" s="10" t="s">
        <v>961</v>
      </c>
      <c r="B4" s="72" t="s">
        <v>994</v>
      </c>
      <c r="C4" s="73" t="s">
        <v>995</v>
      </c>
      <c r="D4" s="41" t="s">
        <v>232</v>
      </c>
      <c r="E4" s="41"/>
      <c r="F4" s="41"/>
      <c r="G4" s="41"/>
      <c r="H4" s="74"/>
      <c r="I4" s="41"/>
      <c r="J4" s="41"/>
      <c r="K4" s="41"/>
      <c r="L4" s="89"/>
      <c r="M4" s="74"/>
      <c r="N4" s="42"/>
    </row>
    <row r="5" ht="18.75" customHeight="1" spans="1:14">
      <c r="A5" s="15"/>
      <c r="B5" s="75"/>
      <c r="C5" s="76"/>
      <c r="D5" s="75" t="s">
        <v>55</v>
      </c>
      <c r="E5" s="75" t="s">
        <v>58</v>
      </c>
      <c r="F5" s="75" t="s">
        <v>996</v>
      </c>
      <c r="G5" s="75" t="s">
        <v>968</v>
      </c>
      <c r="H5" s="76" t="s">
        <v>969</v>
      </c>
      <c r="I5" s="90" t="s">
        <v>85</v>
      </c>
      <c r="J5" s="90"/>
      <c r="K5" s="90"/>
      <c r="L5" s="91"/>
      <c r="M5" s="92"/>
      <c r="N5" s="77"/>
    </row>
    <row r="6" ht="27" customHeight="1" spans="1:14">
      <c r="A6" s="17"/>
      <c r="B6" s="77"/>
      <c r="C6" s="78"/>
      <c r="D6" s="77"/>
      <c r="E6" s="77"/>
      <c r="F6" s="77"/>
      <c r="G6" s="77"/>
      <c r="H6" s="78"/>
      <c r="I6" s="77" t="s">
        <v>57</v>
      </c>
      <c r="J6" s="77" t="s">
        <v>64</v>
      </c>
      <c r="K6" s="77" t="s">
        <v>240</v>
      </c>
      <c r="L6" s="93" t="s">
        <v>66</v>
      </c>
      <c r="M6" s="78" t="s">
        <v>67</v>
      </c>
      <c r="N6" s="77" t="s">
        <v>68</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55</v>
      </c>
      <c r="B10" s="26"/>
      <c r="C10" s="84"/>
      <c r="D10" s="23"/>
      <c r="E10" s="23"/>
      <c r="F10" s="23"/>
      <c r="G10" s="23"/>
      <c r="H10" s="23"/>
      <c r="I10" s="23"/>
      <c r="J10" s="23"/>
      <c r="K10" s="23"/>
      <c r="L10" s="23"/>
      <c r="M10" s="23"/>
      <c r="N10" s="23"/>
    </row>
    <row r="11" customHeight="1" spans="2:2">
      <c r="B11" s="33" t="s">
        <v>997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showZeros="0" workbookViewId="0">
      <selection activeCell="A7" sqref="A7"/>
    </sheetView>
  </sheetViews>
  <sheetFormatPr defaultColWidth="9.14285714285714" defaultRowHeight="14.25" customHeight="1" outlineLevelRow="6" outlineLevelCol="7"/>
  <cols>
    <col min="1" max="1" width="37.7142857142857" customWidth="1"/>
    <col min="2" max="4" width="22.847619047619" customWidth="1"/>
    <col min="5" max="8" width="20.847619047619" customWidth="1"/>
  </cols>
  <sheetData>
    <row r="1" ht="13.5" customHeight="1" spans="1:8">
      <c r="A1" s="2"/>
      <c r="B1" s="2"/>
      <c r="C1" s="2"/>
      <c r="D1" s="55"/>
      <c r="H1" s="34" t="s">
        <v>998</v>
      </c>
    </row>
    <row r="2" ht="27.75" customHeight="1" spans="1:8">
      <c r="A2" s="56" t="str">
        <f>"2025"&amp;"年县对下转移支付预算表"</f>
        <v>2025年县对下转移支付预算表</v>
      </c>
      <c r="B2" s="5"/>
      <c r="C2" s="5"/>
      <c r="D2" s="5"/>
      <c r="E2" s="5"/>
      <c r="F2" s="5"/>
      <c r="G2" s="5"/>
      <c r="H2" s="5"/>
    </row>
    <row r="3" ht="18.75" customHeight="1" spans="1:8">
      <c r="A3" s="57" t="str">
        <f>"单位名称："&amp;"耿马傣族佤族自治县农业农村局"</f>
        <v>单位名称：耿马傣族佤族自治县农业农村局</v>
      </c>
      <c r="B3" s="58"/>
      <c r="C3" s="58"/>
      <c r="D3" s="59"/>
      <c r="E3" s="60"/>
      <c r="F3" s="60"/>
      <c r="G3" s="60"/>
      <c r="H3" s="34" t="s">
        <v>212</v>
      </c>
    </row>
    <row r="4" ht="18.75" customHeight="1" spans="1:8">
      <c r="A4" s="27" t="s">
        <v>999</v>
      </c>
      <c r="B4" s="11" t="s">
        <v>232</v>
      </c>
      <c r="C4" s="12"/>
      <c r="D4" s="12"/>
      <c r="E4" s="11" t="s">
        <v>1000</v>
      </c>
      <c r="F4" s="12"/>
      <c r="G4" s="12"/>
      <c r="H4" s="13"/>
    </row>
    <row r="5" ht="18.75" customHeight="1" spans="1:8">
      <c r="A5" s="29"/>
      <c r="B5" s="28" t="s">
        <v>55</v>
      </c>
      <c r="C5" s="10" t="s">
        <v>58</v>
      </c>
      <c r="D5" s="61" t="s">
        <v>996</v>
      </c>
      <c r="E5" s="62" t="s">
        <v>1001</v>
      </c>
      <c r="F5" s="62" t="s">
        <v>1001</v>
      </c>
      <c r="G5" s="62" t="s">
        <v>1001</v>
      </c>
      <c r="H5" s="63" t="s">
        <v>1001</v>
      </c>
    </row>
    <row r="6" ht="18.75" customHeight="1" spans="1:8">
      <c r="A6" s="62">
        <v>1</v>
      </c>
      <c r="B6" s="62">
        <v>2</v>
      </c>
      <c r="C6" s="62">
        <v>3</v>
      </c>
      <c r="D6" s="64">
        <v>4</v>
      </c>
      <c r="E6" s="62">
        <v>5</v>
      </c>
      <c r="F6" s="62">
        <v>6</v>
      </c>
      <c r="G6" s="62">
        <v>7</v>
      </c>
      <c r="H6" s="62">
        <v>8</v>
      </c>
    </row>
    <row r="7" customHeight="1" spans="1:1">
      <c r="A7" s="33" t="s">
        <v>1002</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
  <sheetViews>
    <sheetView showZeros="0" workbookViewId="0">
      <selection activeCell="A6" sqref="A6"/>
    </sheetView>
  </sheetViews>
  <sheetFormatPr defaultColWidth="9.14285714285714" defaultRowHeight="12" customHeight="1" outlineLevelRow="5"/>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4" t="s">
        <v>1003</v>
      </c>
    </row>
    <row r="2" ht="36" customHeight="1" spans="1:10">
      <c r="A2" s="4" t="str">
        <f>"2025"&amp;"年县对下转移支付绩效目标表"</f>
        <v>2025年县对下转移支付绩效目标表</v>
      </c>
      <c r="B2" s="5"/>
      <c r="C2" s="5"/>
      <c r="D2" s="5"/>
      <c r="E2" s="5"/>
      <c r="F2" s="50"/>
      <c r="G2" s="5"/>
      <c r="H2" s="50"/>
      <c r="I2" s="50"/>
      <c r="J2" s="5"/>
    </row>
    <row r="3" ht="18.75" customHeight="1" spans="1:8">
      <c r="A3" s="51" t="str">
        <f>"单位名称："&amp;"耿马傣族佤族自治县农业农村局"</f>
        <v>单位名称：耿马傣族佤族自治县农业农村局</v>
      </c>
      <c r="B3" s="52"/>
      <c r="C3" s="52"/>
      <c r="D3" s="52"/>
      <c r="E3" s="52"/>
      <c r="F3" s="53"/>
      <c r="G3" s="52"/>
      <c r="H3" s="53"/>
    </row>
    <row r="4" ht="18.75" customHeight="1" spans="1:10">
      <c r="A4" s="43" t="s">
        <v>557</v>
      </c>
      <c r="B4" s="43" t="s">
        <v>558</v>
      </c>
      <c r="C4" s="43" t="s">
        <v>559</v>
      </c>
      <c r="D4" s="43" t="s">
        <v>560</v>
      </c>
      <c r="E4" s="43" t="s">
        <v>561</v>
      </c>
      <c r="F4" s="54" t="s">
        <v>562</v>
      </c>
      <c r="G4" s="43" t="s">
        <v>563</v>
      </c>
      <c r="H4" s="54" t="s">
        <v>564</v>
      </c>
      <c r="I4" s="54" t="s">
        <v>565</v>
      </c>
      <c r="J4" s="43" t="s">
        <v>566</v>
      </c>
    </row>
    <row r="5" ht="18.75" customHeight="1" spans="1:10">
      <c r="A5" s="43">
        <v>1</v>
      </c>
      <c r="B5" s="43">
        <v>2</v>
      </c>
      <c r="C5" s="43">
        <v>3</v>
      </c>
      <c r="D5" s="43">
        <v>4</v>
      </c>
      <c r="E5" s="43">
        <v>5</v>
      </c>
      <c r="F5" s="54">
        <v>6</v>
      </c>
      <c r="G5" s="43">
        <v>7</v>
      </c>
      <c r="H5" s="54">
        <v>8</v>
      </c>
      <c r="I5" s="54">
        <v>9</v>
      </c>
      <c r="J5" s="43">
        <v>10</v>
      </c>
    </row>
    <row r="6" customHeight="1" spans="1:1">
      <c r="A6" s="33" t="s">
        <v>1002</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D21" sqref="D2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5" t="s">
        <v>1004</v>
      </c>
    </row>
    <row r="2" ht="34.5" customHeight="1" spans="1:8">
      <c r="A2" s="36" t="str">
        <f>"2025"&amp;"年新增资产配置表"</f>
        <v>2025年新增资产配置表</v>
      </c>
      <c r="B2" s="5"/>
      <c r="C2" s="5"/>
      <c r="D2" s="5"/>
      <c r="E2" s="5"/>
      <c r="F2" s="5"/>
      <c r="G2" s="5"/>
      <c r="H2" s="5"/>
    </row>
    <row r="3" ht="18.75" customHeight="1" spans="1:8">
      <c r="A3" s="37" t="str">
        <f>"单位名称："&amp;"耿马傣族佤族自治县农业农村局"</f>
        <v>单位名称：耿马傣族佤族自治县农业农村局</v>
      </c>
      <c r="B3" s="7"/>
      <c r="C3" s="38"/>
      <c r="H3" s="39" t="s">
        <v>212</v>
      </c>
    </row>
    <row r="4" ht="18.75" customHeight="1" spans="1:8">
      <c r="A4" s="10" t="s">
        <v>225</v>
      </c>
      <c r="B4" s="10" t="s">
        <v>1005</v>
      </c>
      <c r="C4" s="10" t="s">
        <v>1006</v>
      </c>
      <c r="D4" s="10" t="s">
        <v>1007</v>
      </c>
      <c r="E4" s="10" t="s">
        <v>1008</v>
      </c>
      <c r="F4" s="40" t="s">
        <v>1009</v>
      </c>
      <c r="G4" s="41"/>
      <c r="H4" s="42"/>
    </row>
    <row r="5" ht="18.75" customHeight="1" spans="1:8">
      <c r="A5" s="17"/>
      <c r="B5" s="17"/>
      <c r="C5" s="17"/>
      <c r="D5" s="17"/>
      <c r="E5" s="17"/>
      <c r="F5" s="43" t="s">
        <v>965</v>
      </c>
      <c r="G5" s="43" t="s">
        <v>1010</v>
      </c>
      <c r="H5" s="43" t="s">
        <v>1011</v>
      </c>
    </row>
    <row r="6" ht="18.75" customHeight="1" spans="1:8">
      <c r="A6" s="44">
        <v>1</v>
      </c>
      <c r="B6" s="44">
        <v>2</v>
      </c>
      <c r="C6" s="44">
        <v>3</v>
      </c>
      <c r="D6" s="44">
        <v>4</v>
      </c>
      <c r="E6" s="44">
        <v>5</v>
      </c>
      <c r="F6" s="44">
        <v>6</v>
      </c>
      <c r="G6" s="45">
        <v>7</v>
      </c>
      <c r="H6" s="44">
        <v>8</v>
      </c>
    </row>
    <row r="7" ht="18.75" customHeight="1" spans="1:8">
      <c r="A7" s="46"/>
      <c r="B7" s="46"/>
      <c r="C7" s="46"/>
      <c r="D7" s="46"/>
      <c r="E7" s="46"/>
      <c r="F7" s="47"/>
      <c r="G7" s="23"/>
      <c r="H7" s="23"/>
    </row>
    <row r="8" ht="18.75" customHeight="1" spans="1:8">
      <c r="A8" s="48" t="s">
        <v>55</v>
      </c>
      <c r="B8" s="49"/>
      <c r="C8" s="49"/>
      <c r="D8" s="49"/>
      <c r="E8" s="49"/>
      <c r="F8" s="47"/>
      <c r="G8" s="23"/>
      <c r="H8" s="23"/>
    </row>
    <row r="9" customHeight="1" spans="1:1">
      <c r="A9" s="33" t="s">
        <v>1012</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B17" sqref="B17"/>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4" t="s">
        <v>1013</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"单位名称："&amp;"耿马傣族佤族自治县农业农村局"</f>
        <v>单位名称：耿马傣族佤族自治县农业农村局</v>
      </c>
      <c r="B3" s="7"/>
      <c r="C3" s="7"/>
      <c r="D3" s="7"/>
      <c r="E3" s="7"/>
      <c r="F3" s="7"/>
      <c r="G3" s="7"/>
      <c r="H3" s="8"/>
      <c r="I3" s="8"/>
      <c r="J3" s="8"/>
      <c r="K3" s="3" t="s">
        <v>212</v>
      </c>
    </row>
    <row r="4" ht="18.75" customHeight="1" spans="1:11">
      <c r="A4" s="9" t="s">
        <v>381</v>
      </c>
      <c r="B4" s="9" t="s">
        <v>227</v>
      </c>
      <c r="C4" s="9" t="s">
        <v>382</v>
      </c>
      <c r="D4" s="10" t="s">
        <v>228</v>
      </c>
      <c r="E4" s="10" t="s">
        <v>229</v>
      </c>
      <c r="F4" s="10" t="s">
        <v>383</v>
      </c>
      <c r="G4" s="10" t="s">
        <v>384</v>
      </c>
      <c r="H4" s="27" t="s">
        <v>55</v>
      </c>
      <c r="I4" s="11" t="s">
        <v>1014</v>
      </c>
      <c r="J4" s="12"/>
      <c r="K4" s="13"/>
    </row>
    <row r="5" ht="18.75" customHeight="1" spans="1:11">
      <c r="A5" s="14"/>
      <c r="B5" s="14"/>
      <c r="C5" s="14"/>
      <c r="D5" s="15"/>
      <c r="E5" s="15"/>
      <c r="F5" s="15"/>
      <c r="G5" s="15"/>
      <c r="H5" s="28"/>
      <c r="I5" s="10" t="s">
        <v>58</v>
      </c>
      <c r="J5" s="10" t="s">
        <v>59</v>
      </c>
      <c r="K5" s="10" t="s">
        <v>60</v>
      </c>
    </row>
    <row r="6" ht="18.75" customHeight="1" spans="1:11">
      <c r="A6" s="16"/>
      <c r="B6" s="16"/>
      <c r="C6" s="16"/>
      <c r="D6" s="17"/>
      <c r="E6" s="17"/>
      <c r="F6" s="17"/>
      <c r="G6" s="17"/>
      <c r="H6" s="29"/>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31"/>
      <c r="I8" s="31"/>
      <c r="J8" s="31"/>
      <c r="K8" s="23"/>
    </row>
    <row r="9" ht="18.75" customHeight="1" spans="1:11">
      <c r="A9" s="20"/>
      <c r="B9" s="20"/>
      <c r="C9" s="20"/>
      <c r="D9" s="20"/>
      <c r="E9" s="20"/>
      <c r="F9" s="20"/>
      <c r="G9" s="20"/>
      <c r="H9" s="23"/>
      <c r="I9" s="23"/>
      <c r="J9" s="23"/>
      <c r="K9" s="23"/>
    </row>
    <row r="10" ht="18.75" customHeight="1" spans="1:11">
      <c r="A10" s="32" t="s">
        <v>55</v>
      </c>
      <c r="B10" s="32"/>
      <c r="C10" s="32"/>
      <c r="D10" s="32"/>
      <c r="E10" s="32"/>
      <c r="F10" s="32"/>
      <c r="G10" s="32"/>
      <c r="H10" s="31"/>
      <c r="I10" s="31"/>
      <c r="J10" s="31"/>
      <c r="K10" s="23"/>
    </row>
    <row r="11" customHeight="1" spans="1:1">
      <c r="A11" s="33" t="s">
        <v>1015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4"/>
  <sheetViews>
    <sheetView showZeros="0" topLeftCell="A6" workbookViewId="0">
      <selection activeCell="M12" sqref="M12"/>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1016</v>
      </c>
    </row>
    <row r="2" ht="36.75" customHeight="1" spans="1:7">
      <c r="A2" s="4" t="str">
        <f>"2025"&amp;"年部门项目中期规划预算表"</f>
        <v>2025年部门项目中期规划预算表</v>
      </c>
      <c r="B2" s="5"/>
      <c r="C2" s="5"/>
      <c r="D2" s="5"/>
      <c r="E2" s="5"/>
      <c r="F2" s="5"/>
      <c r="G2" s="5"/>
    </row>
    <row r="3" ht="18.75" customHeight="1" spans="1:7">
      <c r="A3" s="6" t="str">
        <f>"单位名称："&amp;"耿马傣族佤族自治县农业农村局"</f>
        <v>单位名称：耿马傣族佤族自治县农业农村局</v>
      </c>
      <c r="B3" s="7"/>
      <c r="C3" s="7"/>
      <c r="D3" s="7"/>
      <c r="E3" s="8"/>
      <c r="F3" s="8"/>
      <c r="G3" s="3" t="s">
        <v>212</v>
      </c>
    </row>
    <row r="4" ht="18.75" customHeight="1" spans="1:7">
      <c r="A4" s="9" t="s">
        <v>382</v>
      </c>
      <c r="B4" s="9" t="s">
        <v>381</v>
      </c>
      <c r="C4" s="9" t="s">
        <v>227</v>
      </c>
      <c r="D4" s="10" t="s">
        <v>1017</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18.75" customHeight="1" spans="1:7">
      <c r="A7" s="18">
        <v>1</v>
      </c>
      <c r="B7" s="18">
        <v>2</v>
      </c>
      <c r="C7" s="18">
        <v>3</v>
      </c>
      <c r="D7" s="18">
        <v>4</v>
      </c>
      <c r="E7" s="18">
        <v>5</v>
      </c>
      <c r="F7" s="18">
        <v>6</v>
      </c>
      <c r="G7" s="19">
        <v>7</v>
      </c>
    </row>
    <row r="8" ht="18.75" customHeight="1" spans="1:7">
      <c r="A8" s="20" t="s">
        <v>70</v>
      </c>
      <c r="B8" s="21"/>
      <c r="C8" s="21"/>
      <c r="D8" s="22"/>
      <c r="E8" s="23">
        <v>6305500</v>
      </c>
      <c r="F8" s="23"/>
      <c r="G8" s="23"/>
    </row>
    <row r="9" ht="18.75" customHeight="1" spans="1:7">
      <c r="A9" s="24" t="s">
        <v>78</v>
      </c>
      <c r="B9" s="20"/>
      <c r="C9" s="20"/>
      <c r="D9" s="22"/>
      <c r="E9" s="23">
        <v>95200</v>
      </c>
      <c r="F9" s="23"/>
      <c r="G9" s="23"/>
    </row>
    <row r="10" ht="18.75" customHeight="1" spans="1:7">
      <c r="A10" s="25"/>
      <c r="B10" s="20" t="s">
        <v>1018</v>
      </c>
      <c r="C10" s="20" t="s">
        <v>550</v>
      </c>
      <c r="D10" s="22" t="s">
        <v>1019</v>
      </c>
      <c r="E10" s="23">
        <v>91000</v>
      </c>
      <c r="F10" s="23"/>
      <c r="G10" s="23"/>
    </row>
    <row r="11" ht="18.75" customHeight="1" spans="1:7">
      <c r="A11" s="25"/>
      <c r="B11" s="20" t="s">
        <v>1020</v>
      </c>
      <c r="C11" s="20" t="s">
        <v>417</v>
      </c>
      <c r="D11" s="22" t="s">
        <v>1019</v>
      </c>
      <c r="E11" s="23">
        <v>4200</v>
      </c>
      <c r="F11" s="23"/>
      <c r="G11" s="23"/>
    </row>
    <row r="12" ht="18.75" customHeight="1" spans="1:7">
      <c r="A12" s="24" t="s">
        <v>70</v>
      </c>
      <c r="B12" s="25"/>
      <c r="C12" s="25"/>
      <c r="D12" s="25"/>
      <c r="E12" s="23">
        <v>5177900</v>
      </c>
      <c r="F12" s="23"/>
      <c r="G12" s="23"/>
    </row>
    <row r="13" ht="18.75" customHeight="1" spans="1:7">
      <c r="A13" s="25"/>
      <c r="B13" s="20" t="s">
        <v>1018</v>
      </c>
      <c r="C13" s="20" t="s">
        <v>435</v>
      </c>
      <c r="D13" s="22" t="s">
        <v>1019</v>
      </c>
      <c r="E13" s="23">
        <v>90000</v>
      </c>
      <c r="F13" s="23"/>
      <c r="G13" s="23"/>
    </row>
    <row r="14" ht="18.75" customHeight="1" spans="1:7">
      <c r="A14" s="25"/>
      <c r="B14" s="20" t="s">
        <v>1018</v>
      </c>
      <c r="C14" s="20" t="s">
        <v>403</v>
      </c>
      <c r="D14" s="22" t="s">
        <v>1019</v>
      </c>
      <c r="E14" s="23">
        <v>960000</v>
      </c>
      <c r="F14" s="23"/>
      <c r="G14" s="23"/>
    </row>
    <row r="15" ht="18.75" customHeight="1" spans="1:7">
      <c r="A15" s="25"/>
      <c r="B15" s="20" t="s">
        <v>1020</v>
      </c>
      <c r="C15" s="20" t="s">
        <v>413</v>
      </c>
      <c r="D15" s="22" t="s">
        <v>1019</v>
      </c>
      <c r="E15" s="23">
        <v>1418400</v>
      </c>
      <c r="F15" s="23"/>
      <c r="G15" s="23"/>
    </row>
    <row r="16" ht="18.75" customHeight="1" spans="1:7">
      <c r="A16" s="25"/>
      <c r="B16" s="20" t="s">
        <v>1020</v>
      </c>
      <c r="C16" s="20" t="s">
        <v>407</v>
      </c>
      <c r="D16" s="22" t="s">
        <v>1019</v>
      </c>
      <c r="E16" s="23">
        <v>250000</v>
      </c>
      <c r="F16" s="23"/>
      <c r="G16" s="23"/>
    </row>
    <row r="17" ht="18.75" customHeight="1" spans="1:7">
      <c r="A17" s="25"/>
      <c r="B17" s="20" t="s">
        <v>1020</v>
      </c>
      <c r="C17" s="20" t="s">
        <v>441</v>
      </c>
      <c r="D17" s="22" t="s">
        <v>1019</v>
      </c>
      <c r="E17" s="23">
        <v>1844500</v>
      </c>
      <c r="F17" s="23"/>
      <c r="G17" s="23"/>
    </row>
    <row r="18" ht="18.75" customHeight="1" spans="1:7">
      <c r="A18" s="25"/>
      <c r="B18" s="20" t="s">
        <v>1020</v>
      </c>
      <c r="C18" s="20" t="s">
        <v>399</v>
      </c>
      <c r="D18" s="22" t="s">
        <v>1019</v>
      </c>
      <c r="E18" s="23">
        <v>300000</v>
      </c>
      <c r="F18" s="23"/>
      <c r="G18" s="23"/>
    </row>
    <row r="19" ht="18.75" customHeight="1" spans="1:7">
      <c r="A19" s="25"/>
      <c r="B19" s="20" t="s">
        <v>1020</v>
      </c>
      <c r="C19" s="20" t="s">
        <v>429</v>
      </c>
      <c r="D19" s="22" t="s">
        <v>1019</v>
      </c>
      <c r="E19" s="23">
        <v>310000</v>
      </c>
      <c r="F19" s="23"/>
      <c r="G19" s="23"/>
    </row>
    <row r="20" ht="18.75" customHeight="1" spans="1:7">
      <c r="A20" s="25"/>
      <c r="B20" s="20" t="s">
        <v>1020</v>
      </c>
      <c r="C20" s="20" t="s">
        <v>417</v>
      </c>
      <c r="D20" s="22" t="s">
        <v>1019</v>
      </c>
      <c r="E20" s="23">
        <v>5000</v>
      </c>
      <c r="F20" s="23"/>
      <c r="G20" s="23"/>
    </row>
    <row r="21" ht="18.75" customHeight="1" spans="1:7">
      <c r="A21" s="24" t="s">
        <v>76</v>
      </c>
      <c r="B21" s="25"/>
      <c r="C21" s="25"/>
      <c r="D21" s="25"/>
      <c r="E21" s="23">
        <v>604200</v>
      </c>
      <c r="F21" s="23"/>
      <c r="G21" s="23"/>
    </row>
    <row r="22" ht="18.75" customHeight="1" spans="1:7">
      <c r="A22" s="25"/>
      <c r="B22" s="20" t="s">
        <v>1018</v>
      </c>
      <c r="C22" s="20" t="s">
        <v>519</v>
      </c>
      <c r="D22" s="22" t="s">
        <v>1019</v>
      </c>
      <c r="E22" s="23">
        <v>100000</v>
      </c>
      <c r="F22" s="23"/>
      <c r="G22" s="23"/>
    </row>
    <row r="23" ht="18.75" customHeight="1" spans="1:7">
      <c r="A23" s="25"/>
      <c r="B23" s="20" t="s">
        <v>1018</v>
      </c>
      <c r="C23" s="20" t="s">
        <v>417</v>
      </c>
      <c r="D23" s="22" t="s">
        <v>1019</v>
      </c>
      <c r="E23" s="23">
        <v>4200</v>
      </c>
      <c r="F23" s="23"/>
      <c r="G23" s="23"/>
    </row>
    <row r="24" ht="18.75" customHeight="1" spans="1:7">
      <c r="A24" s="25"/>
      <c r="B24" s="20" t="s">
        <v>1018</v>
      </c>
      <c r="C24" s="20" t="s">
        <v>526</v>
      </c>
      <c r="D24" s="22" t="s">
        <v>1019</v>
      </c>
      <c r="E24" s="23">
        <v>250000</v>
      </c>
      <c r="F24" s="23"/>
      <c r="G24" s="23"/>
    </row>
    <row r="25" ht="18.75" customHeight="1" spans="1:7">
      <c r="A25" s="25"/>
      <c r="B25" s="20" t="s">
        <v>1020</v>
      </c>
      <c r="C25" s="20" t="s">
        <v>523</v>
      </c>
      <c r="D25" s="22" t="s">
        <v>1019</v>
      </c>
      <c r="E25" s="23">
        <v>250000</v>
      </c>
      <c r="F25" s="23"/>
      <c r="G25" s="23"/>
    </row>
    <row r="26" ht="18.75" customHeight="1" spans="1:7">
      <c r="A26" s="24" t="s">
        <v>74</v>
      </c>
      <c r="B26" s="25"/>
      <c r="C26" s="25"/>
      <c r="D26" s="25"/>
      <c r="E26" s="23">
        <v>356200</v>
      </c>
      <c r="F26" s="23"/>
      <c r="G26" s="23"/>
    </row>
    <row r="27" ht="18.75" customHeight="1" spans="1:7">
      <c r="A27" s="25"/>
      <c r="B27" s="20" t="s">
        <v>1018</v>
      </c>
      <c r="C27" s="20" t="s">
        <v>464</v>
      </c>
      <c r="D27" s="22" t="s">
        <v>1019</v>
      </c>
      <c r="E27" s="23">
        <v>30000</v>
      </c>
      <c r="F27" s="23"/>
      <c r="G27" s="23"/>
    </row>
    <row r="28" ht="18.75" customHeight="1" spans="1:7">
      <c r="A28" s="25"/>
      <c r="B28" s="20" t="s">
        <v>1018</v>
      </c>
      <c r="C28" s="20" t="s">
        <v>472</v>
      </c>
      <c r="D28" s="22" t="s">
        <v>1019</v>
      </c>
      <c r="E28" s="23">
        <v>320000</v>
      </c>
      <c r="F28" s="23"/>
      <c r="G28" s="23"/>
    </row>
    <row r="29" ht="18.75" customHeight="1" spans="1:7">
      <c r="A29" s="25"/>
      <c r="B29" s="20" t="s">
        <v>1020</v>
      </c>
      <c r="C29" s="20" t="s">
        <v>417</v>
      </c>
      <c r="D29" s="22" t="s">
        <v>1019</v>
      </c>
      <c r="E29" s="23">
        <v>6200</v>
      </c>
      <c r="F29" s="23"/>
      <c r="G29" s="23"/>
    </row>
    <row r="30" ht="18.75" customHeight="1" spans="1:7">
      <c r="A30" s="24" t="s">
        <v>72</v>
      </c>
      <c r="B30" s="25"/>
      <c r="C30" s="25"/>
      <c r="D30" s="25"/>
      <c r="E30" s="23">
        <v>72000</v>
      </c>
      <c r="F30" s="23"/>
      <c r="G30" s="23"/>
    </row>
    <row r="31" ht="18.75" customHeight="1" spans="1:7">
      <c r="A31" s="25"/>
      <c r="B31" s="20" t="s">
        <v>1018</v>
      </c>
      <c r="C31" s="20" t="s">
        <v>448</v>
      </c>
      <c r="D31" s="22" t="s">
        <v>1019</v>
      </c>
      <c r="E31" s="23">
        <v>30000</v>
      </c>
      <c r="F31" s="23"/>
      <c r="G31" s="23"/>
    </row>
    <row r="32" ht="18.75" customHeight="1" spans="1:7">
      <c r="A32" s="25"/>
      <c r="B32" s="20" t="s">
        <v>1020</v>
      </c>
      <c r="C32" s="20" t="s">
        <v>443</v>
      </c>
      <c r="D32" s="22" t="s">
        <v>1019</v>
      </c>
      <c r="E32" s="23">
        <v>40000</v>
      </c>
      <c r="F32" s="23"/>
      <c r="G32" s="23"/>
    </row>
    <row r="33" ht="18.75" customHeight="1" spans="1:7">
      <c r="A33" s="25"/>
      <c r="B33" s="20" t="s">
        <v>1020</v>
      </c>
      <c r="C33" s="20" t="s">
        <v>417</v>
      </c>
      <c r="D33" s="22" t="s">
        <v>1019</v>
      </c>
      <c r="E33" s="23">
        <v>2000</v>
      </c>
      <c r="F33" s="23"/>
      <c r="G33" s="23"/>
    </row>
    <row r="34" ht="18.75" customHeight="1" spans="1:7">
      <c r="A34" s="22" t="s">
        <v>55</v>
      </c>
      <c r="B34" s="26"/>
      <c r="C34" s="26"/>
      <c r="D34" s="26"/>
      <c r="E34" s="23">
        <v>6305500</v>
      </c>
      <c r="F34" s="23"/>
      <c r="G34" s="23"/>
    </row>
  </sheetData>
  <mergeCells count="11">
    <mergeCell ref="A2:G2"/>
    <mergeCell ref="A3:D3"/>
    <mergeCell ref="E4:G4"/>
    <mergeCell ref="A34:D34"/>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13"/>
  <sheetViews>
    <sheetView showZeros="0" topLeftCell="G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7"/>
      <c r="O1" s="66"/>
      <c r="P1" s="66"/>
      <c r="Q1" s="66"/>
      <c r="R1" s="66"/>
      <c r="S1" s="34" t="s">
        <v>52</v>
      </c>
    </row>
    <row r="2" ht="57.75" customHeight="1" spans="1:19">
      <c r="A2" s="136"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37" t="str">
        <f>"单位名称："&amp;"耿马傣族佤族自治县农业农村局"</f>
        <v>单位名称：耿马傣族佤族自治县农业农村局</v>
      </c>
      <c r="B3" s="185"/>
      <c r="C3" s="185"/>
      <c r="D3" s="185"/>
      <c r="E3" s="185"/>
      <c r="F3" s="185"/>
      <c r="G3" s="185"/>
      <c r="H3" s="185"/>
      <c r="I3" s="185"/>
      <c r="J3" s="201"/>
      <c r="K3" s="185"/>
      <c r="L3" s="185"/>
      <c r="M3" s="185"/>
      <c r="N3" s="185"/>
      <c r="O3" s="201"/>
      <c r="P3" s="201"/>
      <c r="Q3" s="201"/>
      <c r="R3" s="201"/>
      <c r="S3" s="34" t="s">
        <v>1</v>
      </c>
    </row>
    <row r="4" ht="18.75" customHeight="1" spans="1:19">
      <c r="A4" s="186" t="s">
        <v>53</v>
      </c>
      <c r="B4" s="187" t="s">
        <v>54</v>
      </c>
      <c r="C4" s="187" t="s">
        <v>55</v>
      </c>
      <c r="D4" s="188" t="s">
        <v>56</v>
      </c>
      <c r="E4" s="189"/>
      <c r="F4" s="189"/>
      <c r="G4" s="189"/>
      <c r="H4" s="189"/>
      <c r="I4" s="189"/>
      <c r="J4" s="202"/>
      <c r="K4" s="189"/>
      <c r="L4" s="189"/>
      <c r="M4" s="189"/>
      <c r="N4" s="203"/>
      <c r="O4" s="188" t="s">
        <v>45</v>
      </c>
      <c r="P4" s="188"/>
      <c r="Q4" s="188"/>
      <c r="R4" s="188"/>
      <c r="S4" s="206"/>
    </row>
    <row r="5" ht="18.75" customHeight="1" spans="1:19">
      <c r="A5" s="190"/>
      <c r="B5" s="191"/>
      <c r="C5" s="191"/>
      <c r="D5" s="192" t="s">
        <v>57</v>
      </c>
      <c r="E5" s="192" t="s">
        <v>58</v>
      </c>
      <c r="F5" s="192" t="s">
        <v>59</v>
      </c>
      <c r="G5" s="192" t="s">
        <v>60</v>
      </c>
      <c r="H5" s="192" t="s">
        <v>61</v>
      </c>
      <c r="I5" s="204" t="s">
        <v>62</v>
      </c>
      <c r="J5" s="204"/>
      <c r="K5" s="204"/>
      <c r="L5" s="204"/>
      <c r="M5" s="204"/>
      <c r="N5" s="195"/>
      <c r="O5" s="192" t="s">
        <v>57</v>
      </c>
      <c r="P5" s="192" t="s">
        <v>58</v>
      </c>
      <c r="Q5" s="192" t="s">
        <v>59</v>
      </c>
      <c r="R5" s="192" t="s">
        <v>60</v>
      </c>
      <c r="S5" s="192" t="s">
        <v>63</v>
      </c>
    </row>
    <row r="6" ht="18.75" customHeight="1" spans="1:19">
      <c r="A6" s="193"/>
      <c r="B6" s="194"/>
      <c r="C6" s="194"/>
      <c r="D6" s="195"/>
      <c r="E6" s="195"/>
      <c r="F6" s="195"/>
      <c r="G6" s="195"/>
      <c r="H6" s="195"/>
      <c r="I6" s="194" t="s">
        <v>57</v>
      </c>
      <c r="J6" s="194" t="s">
        <v>64</v>
      </c>
      <c r="K6" s="194" t="s">
        <v>65</v>
      </c>
      <c r="L6" s="194" t="s">
        <v>66</v>
      </c>
      <c r="M6" s="194" t="s">
        <v>67</v>
      </c>
      <c r="N6" s="194" t="s">
        <v>68</v>
      </c>
      <c r="O6" s="205"/>
      <c r="P6" s="205"/>
      <c r="Q6" s="205"/>
      <c r="R6" s="205"/>
      <c r="S6" s="195"/>
    </row>
    <row r="7" ht="18.75" customHeight="1" spans="1:19">
      <c r="A7" s="164">
        <v>1</v>
      </c>
      <c r="B7" s="164">
        <v>2</v>
      </c>
      <c r="C7" s="164">
        <v>3</v>
      </c>
      <c r="D7" s="164">
        <v>4</v>
      </c>
      <c r="E7" s="164">
        <v>5</v>
      </c>
      <c r="F7" s="164">
        <v>6</v>
      </c>
      <c r="G7" s="164">
        <v>7</v>
      </c>
      <c r="H7" s="164">
        <v>8</v>
      </c>
      <c r="I7" s="164">
        <v>9</v>
      </c>
      <c r="J7" s="164">
        <v>10</v>
      </c>
      <c r="K7" s="164">
        <v>11</v>
      </c>
      <c r="L7" s="164">
        <v>12</v>
      </c>
      <c r="M7" s="164">
        <v>13</v>
      </c>
      <c r="N7" s="164">
        <v>14</v>
      </c>
      <c r="O7" s="164">
        <v>15</v>
      </c>
      <c r="P7" s="164">
        <v>16</v>
      </c>
      <c r="Q7" s="164">
        <v>17</v>
      </c>
      <c r="R7" s="164">
        <v>18</v>
      </c>
      <c r="S7" s="164">
        <v>19</v>
      </c>
    </row>
    <row r="8" ht="18.75" customHeight="1" spans="1:19">
      <c r="A8" s="196" t="s">
        <v>69</v>
      </c>
      <c r="B8" s="197" t="s">
        <v>70</v>
      </c>
      <c r="C8" s="23">
        <v>12298748.83</v>
      </c>
      <c r="D8" s="23">
        <v>12298748.83</v>
      </c>
      <c r="E8" s="23">
        <v>11257668.22</v>
      </c>
      <c r="F8" s="23"/>
      <c r="G8" s="23"/>
      <c r="H8" s="23"/>
      <c r="I8" s="23">
        <v>1041080.61</v>
      </c>
      <c r="J8" s="23"/>
      <c r="K8" s="23"/>
      <c r="L8" s="23"/>
      <c r="M8" s="23"/>
      <c r="N8" s="23">
        <v>1041080.61</v>
      </c>
      <c r="O8" s="23"/>
      <c r="P8" s="23"/>
      <c r="Q8" s="23"/>
      <c r="R8" s="23"/>
      <c r="S8" s="23"/>
    </row>
    <row r="9" ht="18.75" customHeight="1" spans="1:19">
      <c r="A9" s="196" t="s">
        <v>71</v>
      </c>
      <c r="B9" s="197" t="s">
        <v>72</v>
      </c>
      <c r="C9" s="23">
        <v>1295344.63</v>
      </c>
      <c r="D9" s="23">
        <v>1295344.63</v>
      </c>
      <c r="E9" s="23">
        <v>1192729.21</v>
      </c>
      <c r="F9" s="23"/>
      <c r="G9" s="23"/>
      <c r="H9" s="23"/>
      <c r="I9" s="23">
        <v>102615.42</v>
      </c>
      <c r="J9" s="23"/>
      <c r="K9" s="23"/>
      <c r="L9" s="23"/>
      <c r="M9" s="23"/>
      <c r="N9" s="23">
        <v>102615.42</v>
      </c>
      <c r="O9" s="23"/>
      <c r="P9" s="23"/>
      <c r="Q9" s="23"/>
      <c r="R9" s="23"/>
      <c r="S9" s="23"/>
    </row>
    <row r="10" ht="18.75" customHeight="1" spans="1:19">
      <c r="A10" s="196" t="s">
        <v>73</v>
      </c>
      <c r="B10" s="197" t="s">
        <v>74</v>
      </c>
      <c r="C10" s="23">
        <v>8182863.71</v>
      </c>
      <c r="D10" s="23">
        <v>8182863.71</v>
      </c>
      <c r="E10" s="23">
        <v>7685562.1</v>
      </c>
      <c r="F10" s="23"/>
      <c r="G10" s="23"/>
      <c r="H10" s="23"/>
      <c r="I10" s="23">
        <v>497301.61</v>
      </c>
      <c r="J10" s="23"/>
      <c r="K10" s="23"/>
      <c r="L10" s="23"/>
      <c r="M10" s="23"/>
      <c r="N10" s="23">
        <v>497301.61</v>
      </c>
      <c r="O10" s="23"/>
      <c r="P10" s="23"/>
      <c r="Q10" s="23"/>
      <c r="R10" s="23"/>
      <c r="S10" s="23"/>
    </row>
    <row r="11" ht="18.75" customHeight="1" spans="1:19">
      <c r="A11" s="196" t="s">
        <v>75</v>
      </c>
      <c r="B11" s="197" t="s">
        <v>76</v>
      </c>
      <c r="C11" s="23">
        <v>4509655.49</v>
      </c>
      <c r="D11" s="23">
        <v>4509655.49</v>
      </c>
      <c r="E11" s="23">
        <v>4116174.81</v>
      </c>
      <c r="F11" s="23"/>
      <c r="G11" s="23"/>
      <c r="H11" s="23"/>
      <c r="I11" s="23">
        <v>393480.68</v>
      </c>
      <c r="J11" s="23"/>
      <c r="K11" s="23"/>
      <c r="L11" s="23"/>
      <c r="M11" s="23"/>
      <c r="N11" s="23">
        <v>393480.68</v>
      </c>
      <c r="O11" s="23"/>
      <c r="P11" s="23"/>
      <c r="Q11" s="23"/>
      <c r="R11" s="23"/>
      <c r="S11" s="23"/>
    </row>
    <row r="12" ht="18.75" customHeight="1" spans="1:19">
      <c r="A12" s="196" t="s">
        <v>77</v>
      </c>
      <c r="B12" s="197" t="s">
        <v>78</v>
      </c>
      <c r="C12" s="23">
        <v>7220636.64</v>
      </c>
      <c r="D12" s="23">
        <v>7220636.64</v>
      </c>
      <c r="E12" s="23">
        <v>5976683.63</v>
      </c>
      <c r="F12" s="23"/>
      <c r="G12" s="23"/>
      <c r="H12" s="23"/>
      <c r="I12" s="23">
        <v>1243953.01</v>
      </c>
      <c r="J12" s="23"/>
      <c r="K12" s="23"/>
      <c r="L12" s="23"/>
      <c r="M12" s="23"/>
      <c r="N12" s="23">
        <v>1243953.01</v>
      </c>
      <c r="O12" s="23"/>
      <c r="P12" s="23"/>
      <c r="Q12" s="23"/>
      <c r="R12" s="23"/>
      <c r="S12" s="23"/>
    </row>
    <row r="13" ht="18.75" customHeight="1" spans="1:19">
      <c r="A13" s="198" t="s">
        <v>55</v>
      </c>
      <c r="B13" s="199"/>
      <c r="C13" s="23">
        <v>33507249.3</v>
      </c>
      <c r="D13" s="23">
        <v>33507249.3</v>
      </c>
      <c r="E13" s="23">
        <v>30228817.97</v>
      </c>
      <c r="F13" s="23"/>
      <c r="G13" s="23"/>
      <c r="H13" s="23"/>
      <c r="I13" s="23">
        <v>3278431.33</v>
      </c>
      <c r="J13" s="23"/>
      <c r="K13" s="23"/>
      <c r="L13" s="23"/>
      <c r="M13" s="23"/>
      <c r="N13" s="23">
        <v>3278431.33</v>
      </c>
      <c r="O13" s="23"/>
      <c r="P13" s="23"/>
      <c r="Q13" s="23"/>
      <c r="R13" s="23"/>
      <c r="S13" s="23"/>
    </row>
  </sheetData>
  <mergeCells count="19">
    <mergeCell ref="A2:S2"/>
    <mergeCell ref="A3:D3"/>
    <mergeCell ref="D4:N4"/>
    <mergeCell ref="O4:S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7"/>
  <sheetViews>
    <sheetView showZeros="0" workbookViewId="0">
      <selection activeCell="C27" sqref="C2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7"/>
      <c r="H1" s="177"/>
      <c r="J1" s="177"/>
      <c r="O1" s="35" t="s">
        <v>79</v>
      </c>
    </row>
    <row r="2" ht="42" customHeight="1" spans="1:15">
      <c r="A2" s="4"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"单位名称："&amp;"耿马傣族佤族自治县农业农村局"</f>
        <v>单位名称：耿马傣族佤族自治县农业农村局</v>
      </c>
      <c r="B3" s="180"/>
      <c r="C3" s="65"/>
      <c r="D3" s="2"/>
      <c r="E3" s="65"/>
      <c r="F3" s="65"/>
      <c r="G3" s="65"/>
      <c r="H3" s="2"/>
      <c r="I3" s="65"/>
      <c r="J3" s="2"/>
      <c r="K3" s="65"/>
      <c r="L3" s="65"/>
      <c r="M3" s="183"/>
      <c r="N3" s="183"/>
      <c r="O3" s="35" t="s">
        <v>1</v>
      </c>
    </row>
    <row r="4" ht="18.75" customHeight="1" spans="1:15">
      <c r="A4" s="9" t="s">
        <v>80</v>
      </c>
      <c r="B4" s="9" t="s">
        <v>81</v>
      </c>
      <c r="C4" s="9" t="s">
        <v>55</v>
      </c>
      <c r="D4" s="11" t="s">
        <v>58</v>
      </c>
      <c r="E4" s="74" t="s">
        <v>82</v>
      </c>
      <c r="F4" s="144" t="s">
        <v>83</v>
      </c>
      <c r="G4" s="9" t="s">
        <v>59</v>
      </c>
      <c r="H4" s="9" t="s">
        <v>60</v>
      </c>
      <c r="I4" s="9" t="s">
        <v>84</v>
      </c>
      <c r="J4" s="11" t="s">
        <v>85</v>
      </c>
      <c r="K4" s="12"/>
      <c r="L4" s="12"/>
      <c r="M4" s="12"/>
      <c r="N4" s="12"/>
      <c r="O4" s="13"/>
    </row>
    <row r="5" ht="29.25" customHeight="1" spans="1:15">
      <c r="A5" s="17"/>
      <c r="B5" s="17"/>
      <c r="C5" s="17"/>
      <c r="D5" s="150" t="s">
        <v>57</v>
      </c>
      <c r="E5" s="93" t="s">
        <v>82</v>
      </c>
      <c r="F5" s="93" t="s">
        <v>83</v>
      </c>
      <c r="G5" s="17"/>
      <c r="H5" s="17"/>
      <c r="I5" s="17"/>
      <c r="J5" s="150" t="s">
        <v>57</v>
      </c>
      <c r="K5" s="43" t="s">
        <v>86</v>
      </c>
      <c r="L5" s="43" t="s">
        <v>87</v>
      </c>
      <c r="M5" s="43" t="s">
        <v>88</v>
      </c>
      <c r="N5" s="43" t="s">
        <v>89</v>
      </c>
      <c r="O5" s="43" t="s">
        <v>90</v>
      </c>
    </row>
    <row r="6" ht="18.75" customHeight="1" spans="1:15">
      <c r="A6" s="122">
        <v>1</v>
      </c>
      <c r="B6" s="122">
        <v>2</v>
      </c>
      <c r="C6" s="164">
        <v>3</v>
      </c>
      <c r="D6" s="164">
        <v>4</v>
      </c>
      <c r="E6" s="164">
        <v>5</v>
      </c>
      <c r="F6" s="164">
        <v>6</v>
      </c>
      <c r="G6" s="164">
        <v>7</v>
      </c>
      <c r="H6" s="164">
        <v>8</v>
      </c>
      <c r="I6" s="164">
        <v>9</v>
      </c>
      <c r="J6" s="164">
        <v>10</v>
      </c>
      <c r="K6" s="164">
        <v>11</v>
      </c>
      <c r="L6" s="164">
        <v>12</v>
      </c>
      <c r="M6" s="164">
        <v>13</v>
      </c>
      <c r="N6" s="164">
        <v>14</v>
      </c>
      <c r="O6" s="164">
        <v>15</v>
      </c>
    </row>
    <row r="7" ht="18.75" customHeight="1" spans="1:15">
      <c r="A7" s="175" t="s">
        <v>91</v>
      </c>
      <c r="B7" s="175" t="s">
        <v>92</v>
      </c>
      <c r="C7" s="23">
        <v>1658838.19</v>
      </c>
      <c r="D7" s="23">
        <v>1651000</v>
      </c>
      <c r="E7" s="23">
        <v>1560000</v>
      </c>
      <c r="F7" s="23">
        <v>91000</v>
      </c>
      <c r="G7" s="23"/>
      <c r="H7" s="23"/>
      <c r="I7" s="23"/>
      <c r="J7" s="23">
        <v>7838.19</v>
      </c>
      <c r="K7" s="23"/>
      <c r="L7" s="23"/>
      <c r="M7" s="23">
        <v>7838.19</v>
      </c>
      <c r="N7" s="23"/>
      <c r="O7" s="23"/>
    </row>
    <row r="8" ht="18.75" customHeight="1" spans="1:15">
      <c r="A8" s="175" t="str">
        <f>" "&amp;"20138"</f>
        <v> 20138</v>
      </c>
      <c r="B8" s="175" t="str">
        <f>"  "&amp;"市场监督管理事务"</f>
        <v>  市场监督管理事务</v>
      </c>
      <c r="C8" s="23">
        <v>1658838.19</v>
      </c>
      <c r="D8" s="23">
        <v>1651000</v>
      </c>
      <c r="E8" s="23">
        <v>1560000</v>
      </c>
      <c r="F8" s="23">
        <v>91000</v>
      </c>
      <c r="G8" s="23"/>
      <c r="H8" s="23"/>
      <c r="I8" s="23"/>
      <c r="J8" s="23">
        <v>7838.19</v>
      </c>
      <c r="K8" s="23"/>
      <c r="L8" s="23"/>
      <c r="M8" s="23">
        <v>7838.19</v>
      </c>
      <c r="N8" s="23"/>
      <c r="O8" s="23"/>
    </row>
    <row r="9" ht="18.75" customHeight="1" spans="1:15">
      <c r="A9" s="21" t="str">
        <f>"  "&amp;"2013816"</f>
        <v>  2013816</v>
      </c>
      <c r="B9" s="140" t="str">
        <f>"    "&amp;"食品安全监管"</f>
        <v>    食品安全监管</v>
      </c>
      <c r="C9" s="23">
        <v>1658838.19</v>
      </c>
      <c r="D9" s="23">
        <v>1651000</v>
      </c>
      <c r="E9" s="23">
        <v>1560000</v>
      </c>
      <c r="F9" s="23">
        <v>91000</v>
      </c>
      <c r="G9" s="23"/>
      <c r="H9" s="23"/>
      <c r="I9" s="23"/>
      <c r="J9" s="23">
        <v>7838.19</v>
      </c>
      <c r="K9" s="23"/>
      <c r="L9" s="23"/>
      <c r="M9" s="23">
        <v>7838.19</v>
      </c>
      <c r="N9" s="23"/>
      <c r="O9" s="23"/>
    </row>
    <row r="10" ht="18.75" customHeight="1" spans="1:15">
      <c r="A10" s="175" t="s">
        <v>93</v>
      </c>
      <c r="B10" s="175" t="s">
        <v>94</v>
      </c>
      <c r="C10" s="23">
        <v>4312338.84</v>
      </c>
      <c r="D10" s="23">
        <v>4312338.84</v>
      </c>
      <c r="E10" s="23">
        <v>4312338.84</v>
      </c>
      <c r="F10" s="23"/>
      <c r="G10" s="23"/>
      <c r="H10" s="23"/>
      <c r="I10" s="23"/>
      <c r="J10" s="23"/>
      <c r="K10" s="23"/>
      <c r="L10" s="23"/>
      <c r="M10" s="23"/>
      <c r="N10" s="23"/>
      <c r="O10" s="23"/>
    </row>
    <row r="11" ht="18.75" customHeight="1" spans="1:15">
      <c r="A11" s="175" t="str">
        <f>" "&amp;"20805"</f>
        <v> 20805</v>
      </c>
      <c r="B11" s="175" t="str">
        <f>"  "&amp;"行政事业单位养老支出"</f>
        <v>  行政事业单位养老支出</v>
      </c>
      <c r="C11" s="23">
        <v>4238836.32</v>
      </c>
      <c r="D11" s="23">
        <v>4238836.32</v>
      </c>
      <c r="E11" s="23">
        <v>4238836.32</v>
      </c>
      <c r="F11" s="23"/>
      <c r="G11" s="23"/>
      <c r="H11" s="23"/>
      <c r="I11" s="23"/>
      <c r="J11" s="23"/>
      <c r="K11" s="23"/>
      <c r="L11" s="23"/>
      <c r="M11" s="23"/>
      <c r="N11" s="23"/>
      <c r="O11" s="23"/>
    </row>
    <row r="12" ht="18.75" customHeight="1" spans="1:15">
      <c r="A12" s="21" t="str">
        <f>"  "&amp;"2080501"</f>
        <v>  2080501</v>
      </c>
      <c r="B12" s="140" t="str">
        <f>"    "&amp;"行政单位离退休"</f>
        <v>    行政单位离退休</v>
      </c>
      <c r="C12" s="23">
        <v>537489</v>
      </c>
      <c r="D12" s="23">
        <v>537489</v>
      </c>
      <c r="E12" s="23">
        <v>537489</v>
      </c>
      <c r="F12" s="23"/>
      <c r="G12" s="23"/>
      <c r="H12" s="23"/>
      <c r="I12" s="23"/>
      <c r="J12" s="23"/>
      <c r="K12" s="23"/>
      <c r="L12" s="23"/>
      <c r="M12" s="23"/>
      <c r="N12" s="23"/>
      <c r="O12" s="23"/>
    </row>
    <row r="13" ht="18.75" customHeight="1" spans="1:15">
      <c r="A13" s="21" t="str">
        <f>"  "&amp;"2080502"</f>
        <v>  2080502</v>
      </c>
      <c r="B13" s="140" t="str">
        <f>"    "&amp;"事业单位离退休"</f>
        <v>    事业单位离退休</v>
      </c>
      <c r="C13" s="23">
        <v>1788785.4</v>
      </c>
      <c r="D13" s="23">
        <v>1788785.4</v>
      </c>
      <c r="E13" s="23">
        <v>1788785.4</v>
      </c>
      <c r="F13" s="23"/>
      <c r="G13" s="23"/>
      <c r="H13" s="23"/>
      <c r="I13" s="23"/>
      <c r="J13" s="23"/>
      <c r="K13" s="23"/>
      <c r="L13" s="23"/>
      <c r="M13" s="23"/>
      <c r="N13" s="23"/>
      <c r="O13" s="23"/>
    </row>
    <row r="14" ht="18.75" customHeight="1" spans="1:15">
      <c r="A14" s="21" t="str">
        <f>"  "&amp;"2080505"</f>
        <v>  2080505</v>
      </c>
      <c r="B14" s="140" t="str">
        <f>"    "&amp;"机关事业单位基本养老保险缴费支出"</f>
        <v>    机关事业单位基本养老保险缴费支出</v>
      </c>
      <c r="C14" s="23">
        <v>1912561.92</v>
      </c>
      <c r="D14" s="23">
        <v>1912561.92</v>
      </c>
      <c r="E14" s="23">
        <v>1912561.92</v>
      </c>
      <c r="F14" s="23"/>
      <c r="G14" s="23"/>
      <c r="H14" s="23"/>
      <c r="I14" s="23"/>
      <c r="J14" s="23"/>
      <c r="K14" s="23"/>
      <c r="L14" s="23"/>
      <c r="M14" s="23"/>
      <c r="N14" s="23"/>
      <c r="O14" s="23"/>
    </row>
    <row r="15" ht="18.75" customHeight="1" spans="1:15">
      <c r="A15" s="21" t="str">
        <f>"  "&amp;"2080506"</f>
        <v>  2080506</v>
      </c>
      <c r="B15" s="140" t="str">
        <f>"    "&amp;"机关事业单位职业年金缴费支出"</f>
        <v>    机关事业单位职业年金缴费支出</v>
      </c>
      <c r="C15" s="23"/>
      <c r="D15" s="23"/>
      <c r="E15" s="23"/>
      <c r="F15" s="23"/>
      <c r="G15" s="23"/>
      <c r="H15" s="23"/>
      <c r="I15" s="23"/>
      <c r="J15" s="23"/>
      <c r="K15" s="23"/>
      <c r="L15" s="23"/>
      <c r="M15" s="23"/>
      <c r="N15" s="23"/>
      <c r="O15" s="23"/>
    </row>
    <row r="16" ht="18.75" customHeight="1" spans="1:15">
      <c r="A16" s="175" t="str">
        <f>" "&amp;"20808"</f>
        <v> 20808</v>
      </c>
      <c r="B16" s="175" t="str">
        <f>"  "&amp;"抚恤"</f>
        <v>  抚恤</v>
      </c>
      <c r="C16" s="23">
        <v>73502.52</v>
      </c>
      <c r="D16" s="23">
        <v>73502.52</v>
      </c>
      <c r="E16" s="23">
        <v>73502.52</v>
      </c>
      <c r="F16" s="23"/>
      <c r="G16" s="23"/>
      <c r="H16" s="23"/>
      <c r="I16" s="23"/>
      <c r="J16" s="23"/>
      <c r="K16" s="23"/>
      <c r="L16" s="23"/>
      <c r="M16" s="23"/>
      <c r="N16" s="23"/>
      <c r="O16" s="23"/>
    </row>
    <row r="17" ht="18.75" customHeight="1" spans="1:15">
      <c r="A17" s="21" t="str">
        <f>"  "&amp;"2080801"</f>
        <v>  2080801</v>
      </c>
      <c r="B17" s="140" t="str">
        <f>"    "&amp;"死亡抚恤"</f>
        <v>    死亡抚恤</v>
      </c>
      <c r="C17" s="23">
        <v>73502.52</v>
      </c>
      <c r="D17" s="23">
        <v>73502.52</v>
      </c>
      <c r="E17" s="23">
        <v>73502.52</v>
      </c>
      <c r="F17" s="23"/>
      <c r="G17" s="23"/>
      <c r="H17" s="23"/>
      <c r="I17" s="23"/>
      <c r="J17" s="23"/>
      <c r="K17" s="23"/>
      <c r="L17" s="23"/>
      <c r="M17" s="23"/>
      <c r="N17" s="23"/>
      <c r="O17" s="23"/>
    </row>
    <row r="18" ht="18.75" customHeight="1" spans="1:15">
      <c r="A18" s="175" t="s">
        <v>95</v>
      </c>
      <c r="B18" s="175" t="s">
        <v>96</v>
      </c>
      <c r="C18" s="23">
        <v>923450.37</v>
      </c>
      <c r="D18" s="23">
        <v>923450.37</v>
      </c>
      <c r="E18" s="23">
        <v>923450.37</v>
      </c>
      <c r="F18" s="23"/>
      <c r="G18" s="23"/>
      <c r="H18" s="23"/>
      <c r="I18" s="23"/>
      <c r="J18" s="23"/>
      <c r="K18" s="23"/>
      <c r="L18" s="23"/>
      <c r="M18" s="23"/>
      <c r="N18" s="23"/>
      <c r="O18" s="23"/>
    </row>
    <row r="19" ht="18.75" customHeight="1" spans="1:15">
      <c r="A19" s="175" t="str">
        <f>" "&amp;"21011"</f>
        <v> 21011</v>
      </c>
      <c r="B19" s="175" t="str">
        <f>"  "&amp;"行政事业单位医疗"</f>
        <v>  行政事业单位医疗</v>
      </c>
      <c r="C19" s="23">
        <v>923450.37</v>
      </c>
      <c r="D19" s="23">
        <v>923450.37</v>
      </c>
      <c r="E19" s="23">
        <v>923450.37</v>
      </c>
      <c r="F19" s="23"/>
      <c r="G19" s="23"/>
      <c r="H19" s="23"/>
      <c r="I19" s="23"/>
      <c r="J19" s="23"/>
      <c r="K19" s="23"/>
      <c r="L19" s="23"/>
      <c r="M19" s="23"/>
      <c r="N19" s="23"/>
      <c r="O19" s="23"/>
    </row>
    <row r="20" ht="18.75" customHeight="1" spans="1:15">
      <c r="A20" s="21" t="str">
        <f>"  "&amp;"2101101"</f>
        <v>  2101101</v>
      </c>
      <c r="B20" s="140" t="str">
        <f>"    "&amp;"行政单位医疗"</f>
        <v>    行政单位医疗</v>
      </c>
      <c r="C20" s="23">
        <v>187428.92</v>
      </c>
      <c r="D20" s="23">
        <v>187428.92</v>
      </c>
      <c r="E20" s="23">
        <v>187428.92</v>
      </c>
      <c r="F20" s="23"/>
      <c r="G20" s="23"/>
      <c r="H20" s="23"/>
      <c r="I20" s="23"/>
      <c r="J20" s="23"/>
      <c r="K20" s="23"/>
      <c r="L20" s="23"/>
      <c r="M20" s="23"/>
      <c r="N20" s="23"/>
      <c r="O20" s="23"/>
    </row>
    <row r="21" ht="18.75" customHeight="1" spans="1:15">
      <c r="A21" s="21" t="str">
        <f>"  "&amp;"2101102"</f>
        <v>  2101102</v>
      </c>
      <c r="B21" s="140" t="str">
        <f>"    "&amp;"事业单位医疗"</f>
        <v>    事业单位医疗</v>
      </c>
      <c r="C21" s="23">
        <v>661270.43</v>
      </c>
      <c r="D21" s="23">
        <v>661270.43</v>
      </c>
      <c r="E21" s="23">
        <v>661270.43</v>
      </c>
      <c r="F21" s="23"/>
      <c r="G21" s="23"/>
      <c r="H21" s="23"/>
      <c r="I21" s="23"/>
      <c r="J21" s="23"/>
      <c r="K21" s="23"/>
      <c r="L21" s="23"/>
      <c r="M21" s="23"/>
      <c r="N21" s="23"/>
      <c r="O21" s="23"/>
    </row>
    <row r="22" ht="18.75" customHeight="1" spans="1:15">
      <c r="A22" s="21" t="str">
        <f>"  "&amp;"2101103"</f>
        <v>  2101103</v>
      </c>
      <c r="B22" s="140" t="str">
        <f>"    "&amp;"公务员医疗补助"</f>
        <v>    公务员医疗补助</v>
      </c>
      <c r="C22" s="23"/>
      <c r="D22" s="23"/>
      <c r="E22" s="23"/>
      <c r="F22" s="23"/>
      <c r="G22" s="23"/>
      <c r="H22" s="23"/>
      <c r="I22" s="23"/>
      <c r="J22" s="23"/>
      <c r="K22" s="23"/>
      <c r="L22" s="23"/>
      <c r="M22" s="23"/>
      <c r="N22" s="23"/>
      <c r="O22" s="23"/>
    </row>
    <row r="23" ht="18.75" customHeight="1" spans="1:15">
      <c r="A23" s="21" t="str">
        <f>"  "&amp;"2101199"</f>
        <v>  2101199</v>
      </c>
      <c r="B23" s="140" t="str">
        <f>"    "&amp;"其他行政事业单位医疗支出"</f>
        <v>    其他行政事业单位医疗支出</v>
      </c>
      <c r="C23" s="23">
        <v>74751.02</v>
      </c>
      <c r="D23" s="23">
        <v>74751.02</v>
      </c>
      <c r="E23" s="23">
        <v>74751.02</v>
      </c>
      <c r="F23" s="23"/>
      <c r="G23" s="23"/>
      <c r="H23" s="23"/>
      <c r="I23" s="23"/>
      <c r="J23" s="23"/>
      <c r="K23" s="23"/>
      <c r="L23" s="23"/>
      <c r="M23" s="23"/>
      <c r="N23" s="23"/>
      <c r="O23" s="23"/>
    </row>
    <row r="24" ht="18.75" customHeight="1" spans="1:15">
      <c r="A24" s="175" t="s">
        <v>97</v>
      </c>
      <c r="B24" s="175" t="s">
        <v>98</v>
      </c>
      <c r="C24" s="23">
        <v>25178200.46</v>
      </c>
      <c r="D24" s="23">
        <v>21907607.32</v>
      </c>
      <c r="E24" s="23">
        <v>15693107.32</v>
      </c>
      <c r="F24" s="23">
        <v>6214500</v>
      </c>
      <c r="G24" s="23"/>
      <c r="H24" s="23"/>
      <c r="I24" s="23"/>
      <c r="J24" s="23">
        <v>3270593.14</v>
      </c>
      <c r="K24" s="23"/>
      <c r="L24" s="23"/>
      <c r="M24" s="23">
        <v>412146</v>
      </c>
      <c r="N24" s="23"/>
      <c r="O24" s="23">
        <v>2858447.14</v>
      </c>
    </row>
    <row r="25" ht="18.75" customHeight="1" spans="1:15">
      <c r="A25" s="175" t="str">
        <f>" "&amp;"21301"</f>
        <v> 21301</v>
      </c>
      <c r="B25" s="175" t="str">
        <f>"  "&amp;"农业农村"</f>
        <v>  农业农村</v>
      </c>
      <c r="C25" s="23">
        <v>21492336.96</v>
      </c>
      <c r="D25" s="23">
        <v>18390507.32</v>
      </c>
      <c r="E25" s="23">
        <v>15693107.32</v>
      </c>
      <c r="F25" s="23">
        <v>2697400</v>
      </c>
      <c r="G25" s="23"/>
      <c r="H25" s="23"/>
      <c r="I25" s="23"/>
      <c r="J25" s="23">
        <v>3101829.64</v>
      </c>
      <c r="K25" s="23"/>
      <c r="L25" s="23"/>
      <c r="M25" s="23">
        <v>374490</v>
      </c>
      <c r="N25" s="23"/>
      <c r="O25" s="23">
        <v>2727339.64</v>
      </c>
    </row>
    <row r="26" ht="18.75" customHeight="1" spans="1:15">
      <c r="A26" s="21" t="str">
        <f>"  "&amp;"2130101"</f>
        <v>  2130101</v>
      </c>
      <c r="B26" s="140" t="str">
        <f>"    "&amp;"行政运行"</f>
        <v>    行政运行</v>
      </c>
      <c r="C26" s="23">
        <v>4340195.95</v>
      </c>
      <c r="D26" s="23">
        <v>4340195.95</v>
      </c>
      <c r="E26" s="23">
        <v>4335195.95</v>
      </c>
      <c r="F26" s="23"/>
      <c r="G26" s="23"/>
      <c r="H26" s="23"/>
      <c r="I26" s="23"/>
      <c r="J26" s="23"/>
      <c r="K26" s="23"/>
      <c r="L26" s="23"/>
      <c r="M26" s="23"/>
      <c r="N26" s="23"/>
      <c r="O26" s="23"/>
    </row>
    <row r="27" ht="18.75" customHeight="1" spans="1:15">
      <c r="A27" s="21" t="str">
        <f>"  "&amp;"2130104"</f>
        <v>  2130104</v>
      </c>
      <c r="B27" s="140" t="str">
        <f>"    "&amp;"事业运行"</f>
        <v>    事业运行</v>
      </c>
      <c r="C27" s="23">
        <v>11710426.79</v>
      </c>
      <c r="D27" s="23">
        <v>11607911.37</v>
      </c>
      <c r="E27" s="23">
        <v>11357911.37</v>
      </c>
      <c r="F27" s="23">
        <v>250000</v>
      </c>
      <c r="G27" s="23"/>
      <c r="H27" s="23"/>
      <c r="I27" s="23"/>
      <c r="J27" s="23">
        <v>102515.42</v>
      </c>
      <c r="K27" s="23"/>
      <c r="L27" s="23"/>
      <c r="M27" s="23"/>
      <c r="N27" s="23"/>
      <c r="O27" s="23">
        <v>102515.42</v>
      </c>
    </row>
    <row r="28" ht="18.75" customHeight="1" spans="1:15">
      <c r="A28" s="21" t="str">
        <f>"  "&amp;"2130106"</f>
        <v>  2130106</v>
      </c>
      <c r="B28" s="140" t="str">
        <f>"    "&amp;"科技转化与推广服务"</f>
        <v>    科技转化与推广服务</v>
      </c>
      <c r="C28" s="23">
        <v>12859.2</v>
      </c>
      <c r="D28" s="23"/>
      <c r="E28" s="23"/>
      <c r="F28" s="23"/>
      <c r="G28" s="23"/>
      <c r="H28" s="23"/>
      <c r="I28" s="23"/>
      <c r="J28" s="23">
        <v>12859.2</v>
      </c>
      <c r="K28" s="23"/>
      <c r="L28" s="23"/>
      <c r="M28" s="23"/>
      <c r="N28" s="23"/>
      <c r="O28" s="23">
        <v>12859.2</v>
      </c>
    </row>
    <row r="29" ht="18.75" customHeight="1" spans="1:15">
      <c r="A29" s="21" t="str">
        <f>"  "&amp;"2130108"</f>
        <v>  2130108</v>
      </c>
      <c r="B29" s="140" t="str">
        <f>"    "&amp;"病虫害控制"</f>
        <v>    病虫害控制</v>
      </c>
      <c r="C29" s="23">
        <v>287109.53</v>
      </c>
      <c r="D29" s="23">
        <v>100000</v>
      </c>
      <c r="E29" s="23"/>
      <c r="F29" s="23">
        <v>100000</v>
      </c>
      <c r="G29" s="23"/>
      <c r="H29" s="23"/>
      <c r="I29" s="23"/>
      <c r="J29" s="23">
        <v>187109.53</v>
      </c>
      <c r="K29" s="23"/>
      <c r="L29" s="23"/>
      <c r="M29" s="23"/>
      <c r="N29" s="23"/>
      <c r="O29" s="23">
        <v>187109.53</v>
      </c>
    </row>
    <row r="30" ht="18.75" customHeight="1" spans="1:15">
      <c r="A30" s="21" t="str">
        <f>"  "&amp;"2130110"</f>
        <v>  2130110</v>
      </c>
      <c r="B30" s="140" t="str">
        <f>"    "&amp;"执法监管"</f>
        <v>    执法监管</v>
      </c>
      <c r="C30" s="23">
        <v>250000</v>
      </c>
      <c r="D30" s="23">
        <v>250000</v>
      </c>
      <c r="E30" s="23"/>
      <c r="F30" s="23">
        <v>250000</v>
      </c>
      <c r="G30" s="23"/>
      <c r="H30" s="23"/>
      <c r="I30" s="23"/>
      <c r="J30" s="23"/>
      <c r="K30" s="23"/>
      <c r="L30" s="23"/>
      <c r="M30" s="23"/>
      <c r="N30" s="23"/>
      <c r="O30" s="23"/>
    </row>
    <row r="31" ht="18.75" customHeight="1" spans="1:15">
      <c r="A31" s="21" t="str">
        <f>"  "&amp;"2130122"</f>
        <v>  2130122</v>
      </c>
      <c r="B31" s="140" t="str">
        <f>"    "&amp;"农业生产发展"</f>
        <v>    农业生产发展</v>
      </c>
      <c r="C31" s="23">
        <v>329490</v>
      </c>
      <c r="D31" s="23">
        <v>320000</v>
      </c>
      <c r="E31" s="23"/>
      <c r="F31" s="23">
        <v>320000</v>
      </c>
      <c r="G31" s="23"/>
      <c r="H31" s="23"/>
      <c r="I31" s="23"/>
      <c r="J31" s="23">
        <v>9490</v>
      </c>
      <c r="K31" s="23"/>
      <c r="L31" s="23"/>
      <c r="M31" s="23">
        <v>9490</v>
      </c>
      <c r="N31" s="23"/>
      <c r="O31" s="23"/>
    </row>
    <row r="32" ht="18.75" customHeight="1" spans="1:15">
      <c r="A32" s="21">
        <v>2130124</v>
      </c>
      <c r="B32" s="140" t="s">
        <v>99</v>
      </c>
      <c r="C32" s="23">
        <v>40000</v>
      </c>
      <c r="D32" s="23">
        <v>40000</v>
      </c>
      <c r="E32" s="23"/>
      <c r="F32" s="23">
        <v>40000</v>
      </c>
      <c r="G32" s="23"/>
      <c r="H32" s="23"/>
      <c r="I32" s="23"/>
      <c r="J32" s="23"/>
      <c r="K32" s="23"/>
      <c r="L32" s="23"/>
      <c r="M32" s="23"/>
      <c r="N32" s="23"/>
      <c r="O32" s="23"/>
    </row>
    <row r="33" ht="18.75" customHeight="1" spans="1:15">
      <c r="A33" s="21" t="str">
        <f>"  "&amp;"2130126"</f>
        <v>  2130126</v>
      </c>
      <c r="B33" s="140" t="str">
        <f>"    "&amp;"农村社会事业"</f>
        <v>    农村社会事业</v>
      </c>
      <c r="C33" s="23">
        <v>30000</v>
      </c>
      <c r="D33" s="23">
        <v>30000</v>
      </c>
      <c r="E33" s="23"/>
      <c r="F33" s="23">
        <v>30000</v>
      </c>
      <c r="G33" s="23"/>
      <c r="H33" s="23"/>
      <c r="I33" s="23"/>
      <c r="J33" s="23"/>
      <c r="K33" s="23"/>
      <c r="L33" s="23"/>
      <c r="M33" s="23"/>
      <c r="N33" s="23"/>
      <c r="O33" s="23"/>
    </row>
    <row r="34" ht="18.75" customHeight="1" spans="1:15">
      <c r="A34" s="21" t="str">
        <f>"  "&amp;"2130153"</f>
        <v>  2130153</v>
      </c>
      <c r="B34" s="140" t="str">
        <f>"    "&amp;"耕地建设与利用"</f>
        <v>    耕地建设与利用</v>
      </c>
      <c r="C34" s="23">
        <v>960000</v>
      </c>
      <c r="D34" s="23">
        <v>960000</v>
      </c>
      <c r="E34" s="23"/>
      <c r="F34" s="23">
        <v>960000</v>
      </c>
      <c r="G34" s="23"/>
      <c r="H34" s="23"/>
      <c r="I34" s="23"/>
      <c r="J34" s="23"/>
      <c r="K34" s="23"/>
      <c r="L34" s="23"/>
      <c r="M34" s="23"/>
      <c r="N34" s="23"/>
      <c r="O34" s="23"/>
    </row>
    <row r="35" ht="18.75" customHeight="1" spans="1:15">
      <c r="A35" s="21" t="str">
        <f>"  "&amp;"2130199"</f>
        <v>  2130199</v>
      </c>
      <c r="B35" s="140" t="str">
        <f>"    "&amp;"其他农业农村支出"</f>
        <v>    其他农业农村支出</v>
      </c>
      <c r="C35" s="23">
        <v>3537255.49</v>
      </c>
      <c r="D35" s="23">
        <v>747400</v>
      </c>
      <c r="E35" s="23"/>
      <c r="F35" s="23">
        <v>747400</v>
      </c>
      <c r="G35" s="23"/>
      <c r="H35" s="23"/>
      <c r="I35" s="23"/>
      <c r="J35" s="23">
        <v>2789855.49</v>
      </c>
      <c r="K35" s="23"/>
      <c r="L35" s="23"/>
      <c r="M35" s="23">
        <v>365000</v>
      </c>
      <c r="N35" s="23"/>
      <c r="O35" s="23">
        <v>2424855.49</v>
      </c>
    </row>
    <row r="36" ht="18.75" customHeight="1" spans="1:15">
      <c r="A36" s="175" t="str">
        <f>" "&amp;"21302"</f>
        <v> 21302</v>
      </c>
      <c r="B36" s="175" t="str">
        <f>"  "&amp;"林业和草原"</f>
        <v>  林业和草原</v>
      </c>
      <c r="C36" s="23">
        <v>250000</v>
      </c>
      <c r="D36" s="23">
        <v>250000</v>
      </c>
      <c r="E36" s="23"/>
      <c r="F36" s="23">
        <v>250000</v>
      </c>
      <c r="G36" s="23"/>
      <c r="H36" s="23"/>
      <c r="I36" s="23"/>
      <c r="J36" s="23"/>
      <c r="K36" s="23"/>
      <c r="L36" s="23"/>
      <c r="M36" s="23"/>
      <c r="N36" s="23"/>
      <c r="O36" s="23"/>
    </row>
    <row r="37" ht="18.75" customHeight="1" spans="1:15">
      <c r="A37" s="21" t="str">
        <f>"  "&amp;"2130211"</f>
        <v>  2130211</v>
      </c>
      <c r="B37" s="140" t="str">
        <f>"    "&amp;"动植物保护"</f>
        <v>    动植物保护</v>
      </c>
      <c r="C37" s="23">
        <v>250000</v>
      </c>
      <c r="D37" s="23">
        <v>250000</v>
      </c>
      <c r="E37" s="23"/>
      <c r="F37" s="23">
        <v>250000</v>
      </c>
      <c r="G37" s="23"/>
      <c r="H37" s="23"/>
      <c r="I37" s="23"/>
      <c r="J37" s="23"/>
      <c r="K37" s="23"/>
      <c r="L37" s="23"/>
      <c r="M37" s="23"/>
      <c r="N37" s="23"/>
      <c r="O37" s="23"/>
    </row>
    <row r="38" ht="18.75" customHeight="1" spans="1:15">
      <c r="A38" s="175" t="str">
        <f>" "&amp;"21305"</f>
        <v> 21305</v>
      </c>
      <c r="B38" s="175" t="str">
        <f>"  "&amp;"巩固拓展脱贫攻坚成果衔接乡村振兴"</f>
        <v>  巩固拓展脱贫攻坚成果衔接乡村振兴</v>
      </c>
      <c r="C38" s="23">
        <v>1974545.5</v>
      </c>
      <c r="D38" s="23">
        <v>1844500</v>
      </c>
      <c r="E38" s="23"/>
      <c r="F38" s="23">
        <v>1844500</v>
      </c>
      <c r="G38" s="23"/>
      <c r="H38" s="23"/>
      <c r="I38" s="23"/>
      <c r="J38" s="23">
        <v>130045.5</v>
      </c>
      <c r="K38" s="23"/>
      <c r="L38" s="23"/>
      <c r="M38" s="23"/>
      <c r="N38" s="23"/>
      <c r="O38" s="23">
        <v>130045.5</v>
      </c>
    </row>
    <row r="39" ht="18.75" customHeight="1" spans="1:15">
      <c r="A39" s="21" t="str">
        <f>"  "&amp;"2130599"</f>
        <v>  2130599</v>
      </c>
      <c r="B39" s="140" t="str">
        <f>"    "&amp;"其他巩固拓展脱贫攻坚成果衔接乡村振兴支出"</f>
        <v>    其他巩固拓展脱贫攻坚成果衔接乡村振兴支出</v>
      </c>
      <c r="C39" s="23">
        <v>1974545.5</v>
      </c>
      <c r="D39" s="23">
        <v>1844500</v>
      </c>
      <c r="E39" s="23"/>
      <c r="F39" s="23">
        <v>1844500</v>
      </c>
      <c r="G39" s="23"/>
      <c r="H39" s="23"/>
      <c r="I39" s="23"/>
      <c r="J39" s="23">
        <v>130045.5</v>
      </c>
      <c r="K39" s="23"/>
      <c r="L39" s="23"/>
      <c r="M39" s="23"/>
      <c r="N39" s="23"/>
      <c r="O39" s="23">
        <v>130045.5</v>
      </c>
    </row>
    <row r="40" ht="18.75" customHeight="1" spans="1:15">
      <c r="A40" s="175" t="str">
        <f>" "&amp;"21308"</f>
        <v> 21308</v>
      </c>
      <c r="B40" s="175" t="str">
        <f>"  "&amp;"普惠金融发展支出"</f>
        <v>  普惠金融发展支出</v>
      </c>
      <c r="C40" s="23">
        <v>1418400</v>
      </c>
      <c r="D40" s="23">
        <v>1418400</v>
      </c>
      <c r="E40" s="23"/>
      <c r="F40" s="23">
        <v>1418400</v>
      </c>
      <c r="G40" s="23"/>
      <c r="H40" s="23"/>
      <c r="I40" s="23"/>
      <c r="J40" s="23"/>
      <c r="K40" s="23"/>
      <c r="L40" s="23"/>
      <c r="M40" s="23"/>
      <c r="N40" s="23"/>
      <c r="O40" s="23"/>
    </row>
    <row r="41" ht="18.75" customHeight="1" spans="1:15">
      <c r="A41" s="21" t="str">
        <f>"  "&amp;"2130803"</f>
        <v>  2130803</v>
      </c>
      <c r="B41" s="140" t="str">
        <f>"    "&amp;"农业保险保费补贴"</f>
        <v>    农业保险保费补贴</v>
      </c>
      <c r="C41" s="23">
        <v>1418400</v>
      </c>
      <c r="D41" s="23">
        <v>1418400</v>
      </c>
      <c r="E41" s="23"/>
      <c r="F41" s="23">
        <v>1418400</v>
      </c>
      <c r="G41" s="23"/>
      <c r="H41" s="23"/>
      <c r="I41" s="23"/>
      <c r="J41" s="23"/>
      <c r="K41" s="23"/>
      <c r="L41" s="23"/>
      <c r="M41" s="23"/>
      <c r="N41" s="23"/>
      <c r="O41" s="23"/>
    </row>
    <row r="42" ht="18.75" customHeight="1" spans="1:15">
      <c r="A42" s="175" t="str">
        <f>" "&amp;"21399"</f>
        <v> 21399</v>
      </c>
      <c r="B42" s="175" t="str">
        <f>"  "&amp;"其他农林水支出"</f>
        <v>  其他农林水支出</v>
      </c>
      <c r="C42" s="23">
        <v>42918</v>
      </c>
      <c r="D42" s="23">
        <v>4200</v>
      </c>
      <c r="E42" s="23"/>
      <c r="F42" s="23">
        <v>4200</v>
      </c>
      <c r="G42" s="23"/>
      <c r="H42" s="23"/>
      <c r="I42" s="23"/>
      <c r="J42" s="23">
        <v>38718</v>
      </c>
      <c r="K42" s="23"/>
      <c r="L42" s="23"/>
      <c r="M42" s="23">
        <v>37656</v>
      </c>
      <c r="N42" s="23"/>
      <c r="O42" s="23">
        <v>1062</v>
      </c>
    </row>
    <row r="43" ht="18.75" customHeight="1" spans="1:15">
      <c r="A43" s="21" t="str">
        <f>"  "&amp;"2139999"</f>
        <v>  2139999</v>
      </c>
      <c r="B43" s="140" t="str">
        <f>"    "&amp;"其他农林水支出"</f>
        <v>    其他农林水支出</v>
      </c>
      <c r="C43" s="23">
        <v>42918</v>
      </c>
      <c r="D43" s="23">
        <v>4200</v>
      </c>
      <c r="E43" s="23"/>
      <c r="F43" s="23">
        <v>4200</v>
      </c>
      <c r="G43" s="23"/>
      <c r="H43" s="23"/>
      <c r="I43" s="23"/>
      <c r="J43" s="23">
        <v>38718</v>
      </c>
      <c r="K43" s="23"/>
      <c r="L43" s="23"/>
      <c r="M43" s="23">
        <v>37656</v>
      </c>
      <c r="N43" s="23"/>
      <c r="O43" s="23">
        <v>1062</v>
      </c>
    </row>
    <row r="44" ht="18.75" customHeight="1" spans="1:15">
      <c r="A44" s="175" t="s">
        <v>100</v>
      </c>
      <c r="B44" s="175" t="s">
        <v>101</v>
      </c>
      <c r="C44" s="23">
        <v>1434421.44</v>
      </c>
      <c r="D44" s="23">
        <v>1434421.44</v>
      </c>
      <c r="E44" s="23">
        <v>1434421.44</v>
      </c>
      <c r="F44" s="23"/>
      <c r="G44" s="23"/>
      <c r="H44" s="23"/>
      <c r="I44" s="23"/>
      <c r="J44" s="23"/>
      <c r="K44" s="23"/>
      <c r="L44" s="23"/>
      <c r="M44" s="23"/>
      <c r="N44" s="23"/>
      <c r="O44" s="23"/>
    </row>
    <row r="45" ht="18.75" customHeight="1" spans="1:15">
      <c r="A45" s="175" t="str">
        <f>" "&amp;"22102"</f>
        <v> 22102</v>
      </c>
      <c r="B45" s="175" t="str">
        <f>"  "&amp;"住房改革支出"</f>
        <v>  住房改革支出</v>
      </c>
      <c r="C45" s="23">
        <v>1434421.44</v>
      </c>
      <c r="D45" s="23">
        <v>1434421.44</v>
      </c>
      <c r="E45" s="23">
        <v>1434421.44</v>
      </c>
      <c r="F45" s="23"/>
      <c r="G45" s="23"/>
      <c r="H45" s="23"/>
      <c r="I45" s="23"/>
      <c r="J45" s="23"/>
      <c r="K45" s="23"/>
      <c r="L45" s="23"/>
      <c r="M45" s="23"/>
      <c r="N45" s="23"/>
      <c r="O45" s="23"/>
    </row>
    <row r="46" ht="18.75" customHeight="1" spans="1:15">
      <c r="A46" s="21" t="str">
        <f>"  "&amp;"2210201"</f>
        <v>  2210201</v>
      </c>
      <c r="B46" s="140" t="str">
        <f>"    "&amp;"住房公积金"</f>
        <v>    住房公积金</v>
      </c>
      <c r="C46" s="23">
        <v>1434421.44</v>
      </c>
      <c r="D46" s="23">
        <v>1434421.44</v>
      </c>
      <c r="E46" s="23">
        <v>1434421.44</v>
      </c>
      <c r="F46" s="23"/>
      <c r="G46" s="23"/>
      <c r="H46" s="23"/>
      <c r="I46" s="23"/>
      <c r="J46" s="23"/>
      <c r="K46" s="23"/>
      <c r="L46" s="23"/>
      <c r="M46" s="23"/>
      <c r="N46" s="23"/>
      <c r="O46" s="23"/>
    </row>
    <row r="47" ht="18.75" customHeight="1" spans="1:15">
      <c r="A47" s="181" t="s">
        <v>102</v>
      </c>
      <c r="B47" s="182" t="s">
        <v>102</v>
      </c>
      <c r="C47" s="23">
        <v>33507249.3</v>
      </c>
      <c r="D47" s="23">
        <v>30228817.97</v>
      </c>
      <c r="E47" s="23">
        <v>23923317.97</v>
      </c>
      <c r="F47" s="23">
        <v>6305500</v>
      </c>
      <c r="G47" s="23"/>
      <c r="H47" s="23"/>
      <c r="I47" s="23"/>
      <c r="J47" s="23">
        <v>3278431.33</v>
      </c>
      <c r="K47" s="23"/>
      <c r="L47" s="23"/>
      <c r="M47" s="23">
        <v>419984.19</v>
      </c>
      <c r="N47" s="23"/>
      <c r="O47" s="23">
        <v>2858447.14</v>
      </c>
    </row>
  </sheetData>
  <mergeCells count="11">
    <mergeCell ref="A2:O2"/>
    <mergeCell ref="A3:L3"/>
    <mergeCell ref="D4:F4"/>
    <mergeCell ref="J4:O4"/>
    <mergeCell ref="A47:B47"/>
    <mergeCell ref="A4:A5"/>
    <mergeCell ref="B4:B5"/>
    <mergeCell ref="C4:C5"/>
    <mergeCell ref="G4:G5"/>
    <mergeCell ref="H4:H5"/>
    <mergeCell ref="I4:I5"/>
  </mergeCells>
  <pageMargins left="0.75" right="0.75" top="1" bottom="1" header="0.5" footer="0.5"/>
  <pageSetup paperSize="9" scale="4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workbookViewId="0">
      <selection activeCell="H26" sqref="H2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5" t="s">
        <v>103</v>
      </c>
    </row>
    <row r="2" ht="36" customHeight="1" spans="1:4">
      <c r="A2" s="4" t="str">
        <f>"2025"&amp;"年部门财政拨款收支预算总表"</f>
        <v>2025年部门财政拨款收支预算总表</v>
      </c>
      <c r="B2" s="167"/>
      <c r="C2" s="167"/>
      <c r="D2" s="167"/>
    </row>
    <row r="3" ht="18.75" customHeight="1" spans="1:4">
      <c r="A3" s="6" t="str">
        <f>"单位名称："&amp;"耿马傣族佤族自治县农业农村局"</f>
        <v>单位名称：耿马傣族佤族自治县农业农村局</v>
      </c>
      <c r="B3" s="168"/>
      <c r="C3" s="168"/>
      <c r="D3" s="35" t="s">
        <v>1</v>
      </c>
    </row>
    <row r="4" ht="18.75" customHeight="1" spans="1:4">
      <c r="A4" s="11" t="s">
        <v>2</v>
      </c>
      <c r="B4" s="13"/>
      <c r="C4" s="11" t="s">
        <v>3</v>
      </c>
      <c r="D4" s="13"/>
    </row>
    <row r="5" ht="18.75" customHeight="1" spans="1:4">
      <c r="A5" s="27" t="s">
        <v>4</v>
      </c>
      <c r="B5" s="109" t="str">
        <f t="shared" ref="B5:D5" si="0">"2025"&amp;"年预算数"</f>
        <v>2025年预算数</v>
      </c>
      <c r="C5" s="27" t="s">
        <v>104</v>
      </c>
      <c r="D5" s="109" t="str">
        <f t="shared" si="0"/>
        <v>2025年预算数</v>
      </c>
    </row>
    <row r="6" ht="18.75" customHeight="1" spans="1:4">
      <c r="A6" s="29"/>
      <c r="B6" s="17"/>
      <c r="C6" s="29"/>
      <c r="D6" s="17"/>
    </row>
    <row r="7" ht="18.75" customHeight="1" spans="1:4">
      <c r="A7" s="169" t="s">
        <v>105</v>
      </c>
      <c r="B7" s="23">
        <v>30228817.97</v>
      </c>
      <c r="C7" s="170" t="s">
        <v>106</v>
      </c>
      <c r="D7" s="23">
        <v>30228817.97</v>
      </c>
    </row>
    <row r="8" ht="18.75" customHeight="1" spans="1:4">
      <c r="A8" s="171" t="s">
        <v>107</v>
      </c>
      <c r="B8" s="23">
        <v>30228817.97</v>
      </c>
      <c r="C8" s="170" t="s">
        <v>108</v>
      </c>
      <c r="D8" s="23">
        <v>1651000</v>
      </c>
    </row>
    <row r="9" ht="18.75" customHeight="1" spans="1:4">
      <c r="A9" s="171" t="s">
        <v>109</v>
      </c>
      <c r="B9" s="23"/>
      <c r="C9" s="170" t="s">
        <v>110</v>
      </c>
      <c r="D9" s="23"/>
    </row>
    <row r="10" ht="18.75" customHeight="1" spans="1:4">
      <c r="A10" s="171" t="s">
        <v>111</v>
      </c>
      <c r="B10" s="23"/>
      <c r="C10" s="170" t="s">
        <v>112</v>
      </c>
      <c r="D10" s="23"/>
    </row>
    <row r="11" ht="18.75" customHeight="1" spans="1:4">
      <c r="A11" s="171" t="s">
        <v>113</v>
      </c>
      <c r="B11" s="23"/>
      <c r="C11" s="170" t="s">
        <v>114</v>
      </c>
      <c r="D11" s="23"/>
    </row>
    <row r="12" ht="18.75" customHeight="1" spans="1:4">
      <c r="A12" s="171" t="s">
        <v>107</v>
      </c>
      <c r="B12" s="23"/>
      <c r="C12" s="170" t="s">
        <v>115</v>
      </c>
      <c r="D12" s="23"/>
    </row>
    <row r="13" ht="18.75" customHeight="1" spans="1:4">
      <c r="A13" s="171" t="s">
        <v>109</v>
      </c>
      <c r="B13" s="23"/>
      <c r="C13" s="170" t="s">
        <v>116</v>
      </c>
      <c r="D13" s="23"/>
    </row>
    <row r="14" ht="18.75" customHeight="1" spans="1:4">
      <c r="A14" s="171" t="s">
        <v>111</v>
      </c>
      <c r="B14" s="23"/>
      <c r="C14" s="170" t="s">
        <v>117</v>
      </c>
      <c r="D14" s="23"/>
    </row>
    <row r="15" ht="18.75" customHeight="1" spans="1:4">
      <c r="A15" s="172"/>
      <c r="B15" s="23"/>
      <c r="C15" s="21" t="s">
        <v>118</v>
      </c>
      <c r="D15" s="23">
        <v>4312338.84</v>
      </c>
    </row>
    <row r="16" ht="18.75" customHeight="1" spans="1:4">
      <c r="A16" s="173"/>
      <c r="B16" s="23"/>
      <c r="C16" s="21" t="s">
        <v>119</v>
      </c>
      <c r="D16" s="23">
        <v>923450.37</v>
      </c>
    </row>
    <row r="17" ht="18.75" customHeight="1" spans="1:4">
      <c r="A17" s="174"/>
      <c r="B17" s="23"/>
      <c r="C17" s="21" t="s">
        <v>120</v>
      </c>
      <c r="D17" s="23"/>
    </row>
    <row r="18" ht="18.75" customHeight="1" spans="1:4">
      <c r="A18" s="174"/>
      <c r="B18" s="23"/>
      <c r="C18" s="21" t="s">
        <v>121</v>
      </c>
      <c r="D18" s="23"/>
    </row>
    <row r="19" ht="18.75" customHeight="1" spans="1:4">
      <c r="A19" s="174"/>
      <c r="B19" s="23"/>
      <c r="C19" s="21" t="s">
        <v>122</v>
      </c>
      <c r="D19" s="23">
        <v>21907607.32</v>
      </c>
    </row>
    <row r="20" ht="18.75" customHeight="1" spans="1:4">
      <c r="A20" s="174"/>
      <c r="B20" s="23"/>
      <c r="C20" s="21" t="s">
        <v>123</v>
      </c>
      <c r="D20" s="23"/>
    </row>
    <row r="21" ht="18.75" customHeight="1" spans="1:4">
      <c r="A21" s="174"/>
      <c r="B21" s="23"/>
      <c r="C21" s="21" t="s">
        <v>124</v>
      </c>
      <c r="D21" s="23"/>
    </row>
    <row r="22" ht="18.75" customHeight="1" spans="1:4">
      <c r="A22" s="174"/>
      <c r="B22" s="23"/>
      <c r="C22" s="21" t="s">
        <v>125</v>
      </c>
      <c r="D22" s="23"/>
    </row>
    <row r="23" ht="18.75" customHeight="1" spans="1:4">
      <c r="A23" s="174"/>
      <c r="B23" s="23"/>
      <c r="C23" s="21" t="s">
        <v>126</v>
      </c>
      <c r="D23" s="23"/>
    </row>
    <row r="24" ht="18.75" customHeight="1" spans="1:4">
      <c r="A24" s="174"/>
      <c r="B24" s="23"/>
      <c r="C24" s="21" t="s">
        <v>127</v>
      </c>
      <c r="D24" s="23"/>
    </row>
    <row r="25" ht="18.75" customHeight="1" spans="1:4">
      <c r="A25" s="174"/>
      <c r="B25" s="23"/>
      <c r="C25" s="21" t="s">
        <v>128</v>
      </c>
      <c r="D25" s="23"/>
    </row>
    <row r="26" ht="18.75" customHeight="1" spans="1:4">
      <c r="A26" s="174"/>
      <c r="B26" s="23"/>
      <c r="C26" s="21" t="s">
        <v>129</v>
      </c>
      <c r="D26" s="23">
        <v>1434421.44</v>
      </c>
    </row>
    <row r="27" ht="18.75" customHeight="1" spans="1:4">
      <c r="A27" s="172"/>
      <c r="B27" s="23"/>
      <c r="C27" s="21" t="s">
        <v>130</v>
      </c>
      <c r="D27" s="23"/>
    </row>
    <row r="28" ht="18.75" customHeight="1" spans="1:4">
      <c r="A28" s="173"/>
      <c r="B28" s="23"/>
      <c r="C28" s="21" t="s">
        <v>131</v>
      </c>
      <c r="D28" s="23"/>
    </row>
    <row r="29" ht="18.75" customHeight="1" spans="1:4">
      <c r="A29" s="174"/>
      <c r="B29" s="23"/>
      <c r="C29" s="21" t="s">
        <v>132</v>
      </c>
      <c r="D29" s="23"/>
    </row>
    <row r="30" ht="18.75" customHeight="1" spans="1:4">
      <c r="A30" s="174"/>
      <c r="B30" s="23"/>
      <c r="C30" s="21" t="s">
        <v>133</v>
      </c>
      <c r="D30" s="23"/>
    </row>
    <row r="31" ht="18.75" customHeight="1" spans="1:4">
      <c r="A31" s="174"/>
      <c r="B31" s="23"/>
      <c r="C31" s="21" t="s">
        <v>134</v>
      </c>
      <c r="D31" s="23"/>
    </row>
    <row r="32" ht="18.75" customHeight="1" spans="1:4">
      <c r="A32" s="174"/>
      <c r="B32" s="23"/>
      <c r="C32" s="21" t="s">
        <v>135</v>
      </c>
      <c r="D32" s="23"/>
    </row>
    <row r="33" ht="18.75" customHeight="1" spans="1:4">
      <c r="A33" s="174"/>
      <c r="B33" s="23"/>
      <c r="C33" s="21" t="s">
        <v>136</v>
      </c>
      <c r="D33" s="23"/>
    </row>
    <row r="34" ht="18.75" customHeight="1" spans="1:4">
      <c r="A34" s="172"/>
      <c r="B34" s="23"/>
      <c r="C34" s="175" t="s">
        <v>137</v>
      </c>
      <c r="D34" s="23"/>
    </row>
    <row r="35" ht="18.75" customHeight="1" spans="1:4">
      <c r="A35" s="173" t="s">
        <v>138</v>
      </c>
      <c r="B35" s="176">
        <v>30228817.97</v>
      </c>
      <c r="C35" s="172" t="s">
        <v>51</v>
      </c>
      <c r="D35" s="176">
        <v>30228817.97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showZeros="0" workbookViewId="0">
      <selection activeCell="B7" sqref="A7:G4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8"/>
      <c r="B1" s="158"/>
      <c r="C1" s="158"/>
      <c r="D1" s="52"/>
      <c r="E1" s="158"/>
      <c r="F1" s="55"/>
      <c r="G1" s="35" t="s">
        <v>139</v>
      </c>
    </row>
    <row r="2" ht="39" customHeight="1" spans="1:7">
      <c r="A2" s="4" t="str">
        <f>"2025"&amp;"年一般公共预算支出预算表（按功能科目分类）"</f>
        <v>2025年一般公共预算支出预算表（按功能科目分类）</v>
      </c>
      <c r="B2" s="108"/>
      <c r="C2" s="108"/>
      <c r="D2" s="108"/>
      <c r="E2" s="108"/>
      <c r="F2" s="108"/>
      <c r="G2" s="108"/>
    </row>
    <row r="3" ht="18.75" customHeight="1" spans="1:7">
      <c r="A3" s="6" t="str">
        <f>"单位名称："&amp;"耿马傣族佤族自治县农业农村局"</f>
        <v>单位名称：耿马傣族佤族自治县农业农村局</v>
      </c>
      <c r="B3" s="159"/>
      <c r="C3" s="52"/>
      <c r="D3" s="52"/>
      <c r="E3" s="52"/>
      <c r="F3" s="55"/>
      <c r="G3" s="35" t="s">
        <v>1</v>
      </c>
    </row>
    <row r="4" ht="18.75" customHeight="1" spans="1:7">
      <c r="A4" s="160" t="s">
        <v>140</v>
      </c>
      <c r="B4" s="161"/>
      <c r="C4" s="109" t="s">
        <v>55</v>
      </c>
      <c r="D4" s="138" t="s">
        <v>82</v>
      </c>
      <c r="E4" s="12"/>
      <c r="F4" s="13"/>
      <c r="G4" s="130" t="s">
        <v>83</v>
      </c>
    </row>
    <row r="5" ht="18.75" customHeight="1" spans="1:7">
      <c r="A5" s="162" t="s">
        <v>80</v>
      </c>
      <c r="B5" s="162" t="s">
        <v>81</v>
      </c>
      <c r="C5" s="29"/>
      <c r="D5" s="150" t="s">
        <v>57</v>
      </c>
      <c r="E5" s="150" t="s">
        <v>141</v>
      </c>
      <c r="F5" s="150" t="s">
        <v>142</v>
      </c>
      <c r="G5" s="94"/>
    </row>
    <row r="6" ht="18.75" customHeight="1" spans="1:7">
      <c r="A6" s="163" t="s">
        <v>143</v>
      </c>
      <c r="B6" s="163" t="s">
        <v>144</v>
      </c>
      <c r="C6" s="163" t="s">
        <v>145</v>
      </c>
      <c r="D6" s="164">
        <v>4</v>
      </c>
      <c r="E6" s="165" t="s">
        <v>146</v>
      </c>
      <c r="F6" s="165" t="s">
        <v>147</v>
      </c>
      <c r="G6" s="163" t="s">
        <v>148</v>
      </c>
    </row>
    <row r="7" ht="18.75" customHeight="1" spans="1:7">
      <c r="A7" s="123" t="s">
        <v>91</v>
      </c>
      <c r="B7" s="123" t="s">
        <v>92</v>
      </c>
      <c r="C7" s="23">
        <v>1651000</v>
      </c>
      <c r="D7" s="23">
        <v>1560000</v>
      </c>
      <c r="E7" s="23">
        <v>1560000</v>
      </c>
      <c r="F7" s="23"/>
      <c r="G7" s="23">
        <v>91000</v>
      </c>
    </row>
    <row r="8" ht="18.75" customHeight="1" spans="1:7">
      <c r="A8" s="125" t="s">
        <v>149</v>
      </c>
      <c r="B8" s="125" t="s">
        <v>150</v>
      </c>
      <c r="C8" s="23">
        <v>1651000</v>
      </c>
      <c r="D8" s="23">
        <v>1560000</v>
      </c>
      <c r="E8" s="23">
        <v>1560000</v>
      </c>
      <c r="F8" s="23"/>
      <c r="G8" s="23">
        <v>91000</v>
      </c>
    </row>
    <row r="9" ht="18.75" customHeight="1" spans="1:7">
      <c r="A9" s="166" t="s">
        <v>151</v>
      </c>
      <c r="B9" s="166" t="s">
        <v>152</v>
      </c>
      <c r="C9" s="23">
        <v>1651000</v>
      </c>
      <c r="D9" s="23">
        <v>1560000</v>
      </c>
      <c r="E9" s="23">
        <v>1560000</v>
      </c>
      <c r="F9" s="23"/>
      <c r="G9" s="23">
        <v>91000</v>
      </c>
    </row>
    <row r="10" ht="18.75" customHeight="1" spans="1:7">
      <c r="A10" s="123" t="s">
        <v>93</v>
      </c>
      <c r="B10" s="123" t="s">
        <v>94</v>
      </c>
      <c r="C10" s="23">
        <v>4312338.84</v>
      </c>
      <c r="D10" s="23">
        <v>4312338.84</v>
      </c>
      <c r="E10" s="23">
        <v>4312338.84</v>
      </c>
      <c r="F10" s="23"/>
      <c r="G10" s="23"/>
    </row>
    <row r="11" ht="18.75" customHeight="1" spans="1:7">
      <c r="A11" s="125" t="s">
        <v>153</v>
      </c>
      <c r="B11" s="125" t="s">
        <v>154</v>
      </c>
      <c r="C11" s="23">
        <v>4238836.32</v>
      </c>
      <c r="D11" s="23">
        <v>4238836.32</v>
      </c>
      <c r="E11" s="23">
        <v>4238836.32</v>
      </c>
      <c r="F11" s="23"/>
      <c r="G11" s="23"/>
    </row>
    <row r="12" ht="18.75" customHeight="1" spans="1:7">
      <c r="A12" s="166" t="s">
        <v>155</v>
      </c>
      <c r="B12" s="166" t="s">
        <v>156</v>
      </c>
      <c r="C12" s="23">
        <v>537489</v>
      </c>
      <c r="D12" s="23">
        <v>537489</v>
      </c>
      <c r="E12" s="23">
        <v>537489</v>
      </c>
      <c r="F12" s="23"/>
      <c r="G12" s="23"/>
    </row>
    <row r="13" ht="18.75" customHeight="1" spans="1:7">
      <c r="A13" s="166" t="s">
        <v>157</v>
      </c>
      <c r="B13" s="166" t="s">
        <v>158</v>
      </c>
      <c r="C13" s="23">
        <v>1788785.4</v>
      </c>
      <c r="D13" s="23">
        <v>1788785.4</v>
      </c>
      <c r="E13" s="23">
        <v>1788785.4</v>
      </c>
      <c r="F13" s="23"/>
      <c r="G13" s="23"/>
    </row>
    <row r="14" ht="18.75" customHeight="1" spans="1:7">
      <c r="A14" s="166" t="s">
        <v>159</v>
      </c>
      <c r="B14" s="166" t="s">
        <v>160</v>
      </c>
      <c r="C14" s="23">
        <v>1912561.92</v>
      </c>
      <c r="D14" s="23">
        <v>1912561.92</v>
      </c>
      <c r="E14" s="23">
        <v>1912561.92</v>
      </c>
      <c r="F14" s="23"/>
      <c r="G14" s="23"/>
    </row>
    <row r="15" ht="18.75" customHeight="1" spans="1:7">
      <c r="A15" s="125" t="s">
        <v>161</v>
      </c>
      <c r="B15" s="125" t="s">
        <v>162</v>
      </c>
      <c r="C15" s="23">
        <v>73502.52</v>
      </c>
      <c r="D15" s="23">
        <v>73502.52</v>
      </c>
      <c r="E15" s="23">
        <v>73502.52</v>
      </c>
      <c r="F15" s="23"/>
      <c r="G15" s="23"/>
    </row>
    <row r="16" ht="18.75" customHeight="1" spans="1:7">
      <c r="A16" s="166" t="s">
        <v>163</v>
      </c>
      <c r="B16" s="166" t="s">
        <v>164</v>
      </c>
      <c r="C16" s="23">
        <v>73502.52</v>
      </c>
      <c r="D16" s="23">
        <v>73502.52</v>
      </c>
      <c r="E16" s="23">
        <v>73502.52</v>
      </c>
      <c r="F16" s="23"/>
      <c r="G16" s="23"/>
    </row>
    <row r="17" ht="18.75" customHeight="1" spans="1:7">
      <c r="A17" s="123" t="s">
        <v>95</v>
      </c>
      <c r="B17" s="123" t="s">
        <v>96</v>
      </c>
      <c r="C17" s="23">
        <v>923450.37</v>
      </c>
      <c r="D17" s="23">
        <v>923450.37</v>
      </c>
      <c r="E17" s="23">
        <v>923450.37</v>
      </c>
      <c r="F17" s="23"/>
      <c r="G17" s="23"/>
    </row>
    <row r="18" ht="18.75" customHeight="1" spans="1:7">
      <c r="A18" s="125" t="s">
        <v>165</v>
      </c>
      <c r="B18" s="125" t="s">
        <v>166</v>
      </c>
      <c r="C18" s="23">
        <v>923450.37</v>
      </c>
      <c r="D18" s="23">
        <v>923450.37</v>
      </c>
      <c r="E18" s="23">
        <v>923450.37</v>
      </c>
      <c r="F18" s="23"/>
      <c r="G18" s="23"/>
    </row>
    <row r="19" ht="18.75" customHeight="1" spans="1:7">
      <c r="A19" s="166" t="s">
        <v>167</v>
      </c>
      <c r="B19" s="166" t="s">
        <v>168</v>
      </c>
      <c r="C19" s="23">
        <v>187428.92</v>
      </c>
      <c r="D19" s="23">
        <v>187428.92</v>
      </c>
      <c r="E19" s="23">
        <v>187428.92</v>
      </c>
      <c r="F19" s="23"/>
      <c r="G19" s="23"/>
    </row>
    <row r="20" ht="18.75" customHeight="1" spans="1:7">
      <c r="A20" s="166" t="s">
        <v>169</v>
      </c>
      <c r="B20" s="166" t="s">
        <v>170</v>
      </c>
      <c r="C20" s="23">
        <v>661270.43</v>
      </c>
      <c r="D20" s="23">
        <v>661270.43</v>
      </c>
      <c r="E20" s="23">
        <v>661270.43</v>
      </c>
      <c r="F20" s="23"/>
      <c r="G20" s="23"/>
    </row>
    <row r="21" ht="18.75" customHeight="1" spans="1:7">
      <c r="A21" s="166" t="s">
        <v>171</v>
      </c>
      <c r="B21" s="166" t="s">
        <v>172</v>
      </c>
      <c r="C21" s="23">
        <v>74751.02</v>
      </c>
      <c r="D21" s="23">
        <v>74751.02</v>
      </c>
      <c r="E21" s="23">
        <v>74751.02</v>
      </c>
      <c r="F21" s="23"/>
      <c r="G21" s="23"/>
    </row>
    <row r="22" ht="18.75" customHeight="1" spans="1:7">
      <c r="A22" s="123" t="s">
        <v>97</v>
      </c>
      <c r="B22" s="123" t="s">
        <v>98</v>
      </c>
      <c r="C22" s="23">
        <v>21907607.32</v>
      </c>
      <c r="D22" s="23">
        <v>15693107.32</v>
      </c>
      <c r="E22" s="23">
        <v>14741640.33</v>
      </c>
      <c r="F22" s="23">
        <v>951466.99</v>
      </c>
      <c r="G22" s="23">
        <v>6214500</v>
      </c>
    </row>
    <row r="23" ht="18.75" customHeight="1" spans="1:7">
      <c r="A23" s="125" t="s">
        <v>173</v>
      </c>
      <c r="B23" s="125" t="s">
        <v>174</v>
      </c>
      <c r="C23" s="23">
        <v>18390507.32</v>
      </c>
      <c r="D23" s="23">
        <v>15693107.32</v>
      </c>
      <c r="E23" s="23">
        <v>14741640.33</v>
      </c>
      <c r="F23" s="23">
        <v>951466.99</v>
      </c>
      <c r="G23" s="23">
        <v>2697400</v>
      </c>
    </row>
    <row r="24" ht="18.75" customHeight="1" spans="1:7">
      <c r="A24" s="166" t="s">
        <v>175</v>
      </c>
      <c r="B24" s="166" t="s">
        <v>176</v>
      </c>
      <c r="C24" s="23">
        <v>4335195.95</v>
      </c>
      <c r="D24" s="23">
        <v>4335195.95</v>
      </c>
      <c r="E24" s="23">
        <v>3845157.59</v>
      </c>
      <c r="F24" s="23">
        <v>490038.36</v>
      </c>
      <c r="G24" s="23"/>
    </row>
    <row r="25" ht="18.75" customHeight="1" spans="1:7">
      <c r="A25" s="166" t="s">
        <v>177</v>
      </c>
      <c r="B25" s="166" t="s">
        <v>178</v>
      </c>
      <c r="C25" s="23">
        <v>11607911.37</v>
      </c>
      <c r="D25" s="23">
        <v>11357911.37</v>
      </c>
      <c r="E25" s="23">
        <v>10896482.74</v>
      </c>
      <c r="F25" s="23">
        <v>461428.63</v>
      </c>
      <c r="G25" s="23">
        <v>250000</v>
      </c>
    </row>
    <row r="26" ht="18.75" customHeight="1" spans="1:7">
      <c r="A26" s="166" t="s">
        <v>179</v>
      </c>
      <c r="B26" s="166" t="s">
        <v>180</v>
      </c>
      <c r="C26" s="23">
        <v>100000</v>
      </c>
      <c r="D26" s="23"/>
      <c r="E26" s="23"/>
      <c r="F26" s="23"/>
      <c r="G26" s="23">
        <v>100000</v>
      </c>
    </row>
    <row r="27" ht="18.75" customHeight="1" spans="1:7">
      <c r="A27" s="166" t="s">
        <v>181</v>
      </c>
      <c r="B27" s="166" t="s">
        <v>182</v>
      </c>
      <c r="C27" s="23">
        <v>250000</v>
      </c>
      <c r="D27" s="23"/>
      <c r="E27" s="23"/>
      <c r="F27" s="23"/>
      <c r="G27" s="23">
        <v>250000</v>
      </c>
    </row>
    <row r="28" ht="18.75" customHeight="1" spans="1:7">
      <c r="A28" s="166" t="s">
        <v>183</v>
      </c>
      <c r="B28" s="166" t="s">
        <v>184</v>
      </c>
      <c r="C28" s="23">
        <v>320000</v>
      </c>
      <c r="D28" s="23"/>
      <c r="E28" s="23"/>
      <c r="F28" s="23"/>
      <c r="G28" s="23">
        <v>320000</v>
      </c>
    </row>
    <row r="29" ht="18.75" customHeight="1" spans="1:7">
      <c r="A29" s="166">
        <v>2130124</v>
      </c>
      <c r="B29" s="166" t="s">
        <v>185</v>
      </c>
      <c r="C29" s="23">
        <v>40000</v>
      </c>
      <c r="D29" s="23"/>
      <c r="E29" s="23"/>
      <c r="F29" s="23"/>
      <c r="G29" s="23">
        <v>40000</v>
      </c>
    </row>
    <row r="30" ht="18.75" customHeight="1" spans="1:7">
      <c r="A30" s="166" t="s">
        <v>186</v>
      </c>
      <c r="B30" s="166" t="s">
        <v>187</v>
      </c>
      <c r="C30" s="23">
        <v>30000</v>
      </c>
      <c r="D30" s="23"/>
      <c r="E30" s="23"/>
      <c r="F30" s="23"/>
      <c r="G30" s="23">
        <v>30000</v>
      </c>
    </row>
    <row r="31" ht="18.75" customHeight="1" spans="1:7">
      <c r="A31" s="166" t="s">
        <v>188</v>
      </c>
      <c r="B31" s="166" t="s">
        <v>189</v>
      </c>
      <c r="C31" s="23">
        <v>960000</v>
      </c>
      <c r="D31" s="23"/>
      <c r="E31" s="23"/>
      <c r="F31" s="23"/>
      <c r="G31" s="23">
        <v>960000</v>
      </c>
    </row>
    <row r="32" ht="18.75" customHeight="1" spans="1:7">
      <c r="A32" s="166" t="s">
        <v>190</v>
      </c>
      <c r="B32" s="166" t="s">
        <v>191</v>
      </c>
      <c r="C32" s="23">
        <v>747400</v>
      </c>
      <c r="D32" s="23"/>
      <c r="E32" s="23"/>
      <c r="F32" s="23"/>
      <c r="G32" s="23">
        <v>747400</v>
      </c>
    </row>
    <row r="33" ht="18.75" customHeight="1" spans="1:7">
      <c r="A33" s="125" t="s">
        <v>192</v>
      </c>
      <c r="B33" s="125" t="s">
        <v>193</v>
      </c>
      <c r="C33" s="23">
        <v>250000</v>
      </c>
      <c r="D33" s="23"/>
      <c r="E33" s="23"/>
      <c r="F33" s="23"/>
      <c r="G33" s="23">
        <v>250000</v>
      </c>
    </row>
    <row r="34" ht="18.75" customHeight="1" spans="1:7">
      <c r="A34" s="166" t="s">
        <v>194</v>
      </c>
      <c r="B34" s="166" t="s">
        <v>195</v>
      </c>
      <c r="C34" s="23">
        <v>250000</v>
      </c>
      <c r="D34" s="23"/>
      <c r="E34" s="23"/>
      <c r="F34" s="23"/>
      <c r="G34" s="23">
        <v>250000</v>
      </c>
    </row>
    <row r="35" ht="18.75" customHeight="1" spans="1:7">
      <c r="A35" s="125" t="s">
        <v>196</v>
      </c>
      <c r="B35" s="125" t="s">
        <v>197</v>
      </c>
      <c r="C35" s="23">
        <v>1844500</v>
      </c>
      <c r="D35" s="23"/>
      <c r="E35" s="23"/>
      <c r="F35" s="23"/>
      <c r="G35" s="23">
        <v>1844500</v>
      </c>
    </row>
    <row r="36" ht="18.75" customHeight="1" spans="1:7">
      <c r="A36" s="166" t="s">
        <v>198</v>
      </c>
      <c r="B36" s="166" t="s">
        <v>199</v>
      </c>
      <c r="C36" s="23">
        <v>1844500</v>
      </c>
      <c r="D36" s="23"/>
      <c r="E36" s="23"/>
      <c r="F36" s="23"/>
      <c r="G36" s="23">
        <v>1844500</v>
      </c>
    </row>
    <row r="37" ht="18.75" customHeight="1" spans="1:7">
      <c r="A37" s="125" t="s">
        <v>200</v>
      </c>
      <c r="B37" s="125" t="s">
        <v>201</v>
      </c>
      <c r="C37" s="23">
        <v>1418400</v>
      </c>
      <c r="D37" s="23"/>
      <c r="E37" s="23"/>
      <c r="F37" s="23"/>
      <c r="G37" s="23">
        <v>1418400</v>
      </c>
    </row>
    <row r="38" ht="18.75" customHeight="1" spans="1:7">
      <c r="A38" s="166" t="s">
        <v>202</v>
      </c>
      <c r="B38" s="166" t="s">
        <v>203</v>
      </c>
      <c r="C38" s="23">
        <v>1418400</v>
      </c>
      <c r="D38" s="23"/>
      <c r="E38" s="23"/>
      <c r="F38" s="23"/>
      <c r="G38" s="23">
        <v>1418400</v>
      </c>
    </row>
    <row r="39" ht="18.75" customHeight="1" spans="1:7">
      <c r="A39" s="125" t="s">
        <v>204</v>
      </c>
      <c r="B39" s="125" t="s">
        <v>205</v>
      </c>
      <c r="C39" s="23">
        <v>4200</v>
      </c>
      <c r="D39" s="23"/>
      <c r="E39" s="23"/>
      <c r="F39" s="23"/>
      <c r="G39" s="23">
        <v>4200</v>
      </c>
    </row>
    <row r="40" ht="18.75" customHeight="1" spans="1:7">
      <c r="A40" s="166" t="s">
        <v>206</v>
      </c>
      <c r="B40" s="166" t="s">
        <v>205</v>
      </c>
      <c r="C40" s="23">
        <v>4200</v>
      </c>
      <c r="D40" s="23"/>
      <c r="E40" s="23"/>
      <c r="F40" s="23"/>
      <c r="G40" s="23">
        <v>4200</v>
      </c>
    </row>
    <row r="41" ht="18.75" customHeight="1" spans="1:7">
      <c r="A41" s="123" t="s">
        <v>100</v>
      </c>
      <c r="B41" s="123" t="s">
        <v>101</v>
      </c>
      <c r="C41" s="23">
        <v>1434421.44</v>
      </c>
      <c r="D41" s="23">
        <v>1434421.44</v>
      </c>
      <c r="E41" s="23">
        <v>1434421.44</v>
      </c>
      <c r="F41" s="23"/>
      <c r="G41" s="23"/>
    </row>
    <row r="42" ht="18.75" customHeight="1" spans="1:7">
      <c r="A42" s="125" t="s">
        <v>207</v>
      </c>
      <c r="B42" s="125" t="s">
        <v>208</v>
      </c>
      <c r="C42" s="23">
        <v>1434421.44</v>
      </c>
      <c r="D42" s="23">
        <v>1434421.44</v>
      </c>
      <c r="E42" s="23">
        <v>1434421.44</v>
      </c>
      <c r="F42" s="23"/>
      <c r="G42" s="23"/>
    </row>
    <row r="43" ht="18.75" customHeight="1" spans="1:7">
      <c r="A43" s="166" t="s">
        <v>209</v>
      </c>
      <c r="B43" s="166" t="s">
        <v>210</v>
      </c>
      <c r="C43" s="23">
        <v>1434421.44</v>
      </c>
      <c r="D43" s="23">
        <v>1434421.44</v>
      </c>
      <c r="E43" s="23">
        <v>1434421.44</v>
      </c>
      <c r="F43" s="23"/>
      <c r="G43" s="23"/>
    </row>
    <row r="44" ht="18.75" customHeight="1" spans="1:7">
      <c r="A44" s="48" t="s">
        <v>55</v>
      </c>
      <c r="B44" s="48"/>
      <c r="C44" s="23">
        <v>30228817.97</v>
      </c>
      <c r="D44" s="23">
        <v>23923317.97</v>
      </c>
      <c r="E44" s="23">
        <v>22971850.98</v>
      </c>
      <c r="F44" s="23">
        <v>951466.99</v>
      </c>
      <c r="G44" s="23">
        <v>6305500</v>
      </c>
    </row>
  </sheetData>
  <mergeCells count="7">
    <mergeCell ref="A2:G2"/>
    <mergeCell ref="A3:E3"/>
    <mergeCell ref="A4:B4"/>
    <mergeCell ref="D4:F4"/>
    <mergeCell ref="A44:B44"/>
    <mergeCell ref="C4:C5"/>
    <mergeCell ref="G4:G5"/>
  </mergeCells>
  <pageMargins left="0.75" right="0.75" top="1" bottom="1" header="0.5" footer="0.5"/>
  <pageSetup paperSize="9" scale="5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5"/>
      <c r="B1" s="146"/>
      <c r="C1" s="146"/>
      <c r="D1" s="147"/>
      <c r="G1" s="148" t="s">
        <v>211</v>
      </c>
    </row>
    <row r="2" ht="39" customHeight="1" spans="1:7">
      <c r="A2" s="136" t="str">
        <f>"2025"&amp;"年一般公共预算“三公”经费支出预算表"</f>
        <v>2025年一般公共预算“三公”经费支出预算表</v>
      </c>
      <c r="B2" s="69"/>
      <c r="C2" s="69"/>
      <c r="D2" s="69"/>
      <c r="E2" s="69"/>
      <c r="F2" s="69"/>
      <c r="G2" s="69"/>
    </row>
    <row r="3" ht="18.75" customHeight="1" spans="1:7">
      <c r="A3" s="37" t="str">
        <f>"单位名称："&amp;"耿马傣族佤族自治县农业农村局"</f>
        <v>单位名称：耿马傣族佤族自治县农业农村局</v>
      </c>
      <c r="B3" s="146"/>
      <c r="C3" s="146"/>
      <c r="D3" s="65"/>
      <c r="E3" s="2"/>
      <c r="G3" s="148" t="s">
        <v>212</v>
      </c>
    </row>
    <row r="4" ht="18.75" customHeight="1" spans="1:7">
      <c r="A4" s="9" t="s">
        <v>213</v>
      </c>
      <c r="B4" s="9" t="s">
        <v>214</v>
      </c>
      <c r="C4" s="27" t="s">
        <v>215</v>
      </c>
      <c r="D4" s="11" t="s">
        <v>216</v>
      </c>
      <c r="E4" s="12"/>
      <c r="F4" s="13"/>
      <c r="G4" s="27" t="s">
        <v>217</v>
      </c>
    </row>
    <row r="5" ht="18.75" customHeight="1" spans="1:7">
      <c r="A5" s="16"/>
      <c r="B5" s="149"/>
      <c r="C5" s="29"/>
      <c r="D5" s="150" t="s">
        <v>57</v>
      </c>
      <c r="E5" s="150" t="s">
        <v>218</v>
      </c>
      <c r="F5" s="150" t="s">
        <v>219</v>
      </c>
      <c r="G5" s="29"/>
    </row>
    <row r="6" ht="18.75" customHeight="1" spans="1:7">
      <c r="A6" s="151" t="s">
        <v>55</v>
      </c>
      <c r="B6" s="152">
        <v>1</v>
      </c>
      <c r="C6" s="153">
        <v>2</v>
      </c>
      <c r="D6" s="154">
        <v>3</v>
      </c>
      <c r="E6" s="154">
        <v>4</v>
      </c>
      <c r="F6" s="154">
        <v>5</v>
      </c>
      <c r="G6" s="153">
        <v>6</v>
      </c>
    </row>
    <row r="7" ht="18.75" customHeight="1" spans="1:7">
      <c r="A7" s="151" t="s">
        <v>55</v>
      </c>
      <c r="B7" s="155">
        <v>590892</v>
      </c>
      <c r="C7" s="155"/>
      <c r="D7" s="155">
        <v>414892</v>
      </c>
      <c r="E7" s="155"/>
      <c r="F7" s="155">
        <v>414892</v>
      </c>
      <c r="G7" s="155">
        <v>176000</v>
      </c>
    </row>
    <row r="8" ht="18.75" customHeight="1" spans="1:7">
      <c r="A8" s="156" t="s">
        <v>220</v>
      </c>
      <c r="B8" s="155"/>
      <c r="C8" s="157"/>
      <c r="D8" s="157"/>
      <c r="E8" s="157"/>
      <c r="F8" s="157"/>
      <c r="G8" s="157"/>
    </row>
    <row r="9" ht="18.75" customHeight="1" spans="1:7">
      <c r="A9" s="156" t="s">
        <v>221</v>
      </c>
      <c r="B9" s="155">
        <v>300000</v>
      </c>
      <c r="C9" s="157"/>
      <c r="D9" s="157">
        <v>209000</v>
      </c>
      <c r="E9" s="157"/>
      <c r="F9" s="157">
        <v>209000</v>
      </c>
      <c r="G9" s="157">
        <v>91000</v>
      </c>
    </row>
    <row r="10" ht="18.75" customHeight="1" spans="1:7">
      <c r="A10" s="156" t="s">
        <v>222</v>
      </c>
      <c r="B10" s="155">
        <v>290892</v>
      </c>
      <c r="C10" s="157"/>
      <c r="D10" s="157">
        <v>205892</v>
      </c>
      <c r="E10" s="157"/>
      <c r="F10" s="157">
        <v>205892</v>
      </c>
      <c r="G10" s="157">
        <v>85000</v>
      </c>
    </row>
    <row r="11" ht="18.75" customHeight="1" spans="1:7">
      <c r="A11" s="156" t="s">
        <v>223</v>
      </c>
      <c r="B11" s="155"/>
      <c r="C11" s="157"/>
      <c r="D11" s="157"/>
      <c r="E11" s="157"/>
      <c r="F11" s="157"/>
      <c r="G11" s="157"/>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148"/>
  <sheetViews>
    <sheetView showZeros="0" workbookViewId="0">
      <selection activeCell="H25" sqref="H25:H14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4"/>
      <c r="D1" s="135"/>
      <c r="E1" s="135"/>
      <c r="F1" s="135"/>
      <c r="G1" s="135"/>
      <c r="H1" s="66"/>
      <c r="I1" s="66"/>
      <c r="J1" s="66"/>
      <c r="K1" s="66"/>
      <c r="L1" s="66"/>
      <c r="M1" s="66"/>
      <c r="N1" s="2"/>
      <c r="O1" s="2"/>
      <c r="P1" s="2"/>
      <c r="Q1" s="66"/>
      <c r="U1" s="134"/>
      <c r="W1" s="34" t="s">
        <v>224</v>
      </c>
    </row>
    <row r="2" ht="39.75" customHeight="1" spans="1:23">
      <c r="A2" s="136" t="str">
        <f>"2025"&amp;"年部门基本支出预算表"</f>
        <v>2025年部门基本支出预算表</v>
      </c>
      <c r="B2" s="69"/>
      <c r="C2" s="69"/>
      <c r="D2" s="69"/>
      <c r="E2" s="69"/>
      <c r="F2" s="69"/>
      <c r="G2" s="69"/>
      <c r="H2" s="69"/>
      <c r="I2" s="69"/>
      <c r="J2" s="69"/>
      <c r="K2" s="69"/>
      <c r="L2" s="69"/>
      <c r="M2" s="69"/>
      <c r="N2" s="5"/>
      <c r="O2" s="5"/>
      <c r="P2" s="5"/>
      <c r="Q2" s="69"/>
      <c r="R2" s="69"/>
      <c r="S2" s="69"/>
      <c r="T2" s="69"/>
      <c r="U2" s="69"/>
      <c r="V2" s="69"/>
      <c r="W2" s="69"/>
    </row>
    <row r="3" ht="18.75" customHeight="1" spans="1:23">
      <c r="A3" s="6" t="str">
        <f>"单位名称："&amp;"耿马傣族佤族自治县农业农村局"</f>
        <v>单位名称：耿马傣族佤族自治县农业农村局</v>
      </c>
      <c r="B3" s="137"/>
      <c r="C3" s="137"/>
      <c r="D3" s="137"/>
      <c r="E3" s="137"/>
      <c r="F3" s="137"/>
      <c r="G3" s="137"/>
      <c r="H3" s="71"/>
      <c r="I3" s="71"/>
      <c r="J3" s="71"/>
      <c r="K3" s="71"/>
      <c r="L3" s="71"/>
      <c r="M3" s="71"/>
      <c r="N3" s="8"/>
      <c r="O3" s="8"/>
      <c r="P3" s="8"/>
      <c r="Q3" s="71"/>
      <c r="U3" s="134"/>
      <c r="W3" s="34" t="s">
        <v>212</v>
      </c>
    </row>
    <row r="4" ht="18.75" customHeight="1" spans="1:23">
      <c r="A4" s="9" t="s">
        <v>225</v>
      </c>
      <c r="B4" s="9" t="s">
        <v>226</v>
      </c>
      <c r="C4" s="9" t="s">
        <v>227</v>
      </c>
      <c r="D4" s="9" t="s">
        <v>228</v>
      </c>
      <c r="E4" s="9" t="s">
        <v>229</v>
      </c>
      <c r="F4" s="9" t="s">
        <v>230</v>
      </c>
      <c r="G4" s="9" t="s">
        <v>231</v>
      </c>
      <c r="H4" s="138" t="s">
        <v>232</v>
      </c>
      <c r="I4" s="89" t="s">
        <v>232</v>
      </c>
      <c r="J4" s="89"/>
      <c r="K4" s="89"/>
      <c r="L4" s="89"/>
      <c r="M4" s="89"/>
      <c r="N4" s="12"/>
      <c r="O4" s="12"/>
      <c r="P4" s="12"/>
      <c r="Q4" s="74" t="s">
        <v>61</v>
      </c>
      <c r="R4" s="89" t="s">
        <v>85</v>
      </c>
      <c r="S4" s="89"/>
      <c r="T4" s="89"/>
      <c r="U4" s="89"/>
      <c r="V4" s="89"/>
      <c r="W4" s="142"/>
    </row>
    <row r="5" ht="18.75" customHeight="1" spans="1:23">
      <c r="A5" s="14"/>
      <c r="B5" s="132"/>
      <c r="C5" s="14"/>
      <c r="D5" s="14"/>
      <c r="E5" s="14"/>
      <c r="F5" s="14"/>
      <c r="G5" s="14"/>
      <c r="H5" s="109" t="s">
        <v>233</v>
      </c>
      <c r="I5" s="138" t="s">
        <v>58</v>
      </c>
      <c r="J5" s="89"/>
      <c r="K5" s="89"/>
      <c r="L5" s="89"/>
      <c r="M5" s="142"/>
      <c r="N5" s="11" t="s">
        <v>234</v>
      </c>
      <c r="O5" s="12"/>
      <c r="P5" s="13"/>
      <c r="Q5" s="9" t="s">
        <v>61</v>
      </c>
      <c r="R5" s="138" t="s">
        <v>85</v>
      </c>
      <c r="S5" s="74" t="s">
        <v>64</v>
      </c>
      <c r="T5" s="89" t="s">
        <v>85</v>
      </c>
      <c r="U5" s="74" t="s">
        <v>66</v>
      </c>
      <c r="V5" s="74" t="s">
        <v>67</v>
      </c>
      <c r="W5" s="144" t="s">
        <v>68</v>
      </c>
    </row>
    <row r="6" ht="18.75" customHeight="1" spans="1:23">
      <c r="A6" s="28"/>
      <c r="B6" s="28"/>
      <c r="C6" s="28"/>
      <c r="D6" s="28"/>
      <c r="E6" s="28"/>
      <c r="F6" s="28"/>
      <c r="G6" s="28"/>
      <c r="H6" s="28"/>
      <c r="I6" s="143" t="s">
        <v>235</v>
      </c>
      <c r="J6" s="9" t="s">
        <v>236</v>
      </c>
      <c r="K6" s="9" t="s">
        <v>237</v>
      </c>
      <c r="L6" s="9" t="s">
        <v>238</v>
      </c>
      <c r="M6" s="9" t="s">
        <v>239</v>
      </c>
      <c r="N6" s="9" t="s">
        <v>58</v>
      </c>
      <c r="O6" s="9" t="s">
        <v>59</v>
      </c>
      <c r="P6" s="9" t="s">
        <v>60</v>
      </c>
      <c r="Q6" s="28"/>
      <c r="R6" s="9" t="s">
        <v>57</v>
      </c>
      <c r="S6" s="9" t="s">
        <v>64</v>
      </c>
      <c r="T6" s="9" t="s">
        <v>240</v>
      </c>
      <c r="U6" s="9" t="s">
        <v>66</v>
      </c>
      <c r="V6" s="9" t="s">
        <v>67</v>
      </c>
      <c r="W6" s="9" t="s">
        <v>68</v>
      </c>
    </row>
    <row r="7" ht="18.75" customHeight="1" spans="1:23">
      <c r="A7" s="112"/>
      <c r="B7" s="112"/>
      <c r="C7" s="112"/>
      <c r="D7" s="112"/>
      <c r="E7" s="112"/>
      <c r="F7" s="112"/>
      <c r="G7" s="112"/>
      <c r="H7" s="112"/>
      <c r="I7" s="93"/>
      <c r="J7" s="16" t="s">
        <v>241</v>
      </c>
      <c r="K7" s="16" t="s">
        <v>237</v>
      </c>
      <c r="L7" s="16" t="s">
        <v>238</v>
      </c>
      <c r="M7" s="16" t="s">
        <v>239</v>
      </c>
      <c r="N7" s="16" t="s">
        <v>237</v>
      </c>
      <c r="O7" s="16" t="s">
        <v>238</v>
      </c>
      <c r="P7" s="16" t="s">
        <v>239</v>
      </c>
      <c r="Q7" s="16" t="s">
        <v>61</v>
      </c>
      <c r="R7" s="16" t="s">
        <v>57</v>
      </c>
      <c r="S7" s="16" t="s">
        <v>64</v>
      </c>
      <c r="T7" s="16" t="s">
        <v>240</v>
      </c>
      <c r="U7" s="16" t="s">
        <v>66</v>
      </c>
      <c r="V7" s="16" t="s">
        <v>67</v>
      </c>
      <c r="W7" s="16" t="s">
        <v>68</v>
      </c>
    </row>
    <row r="8" ht="18.75" customHeight="1" spans="1:23">
      <c r="A8" s="139">
        <v>1</v>
      </c>
      <c r="B8" s="139">
        <v>2</v>
      </c>
      <c r="C8" s="139">
        <v>3</v>
      </c>
      <c r="D8" s="139">
        <v>4</v>
      </c>
      <c r="E8" s="139">
        <v>5</v>
      </c>
      <c r="F8" s="139">
        <v>6</v>
      </c>
      <c r="G8" s="139">
        <v>7</v>
      </c>
      <c r="H8" s="139">
        <v>8</v>
      </c>
      <c r="I8" s="139">
        <v>9</v>
      </c>
      <c r="J8" s="139">
        <v>10</v>
      </c>
      <c r="K8" s="139">
        <v>11</v>
      </c>
      <c r="L8" s="139">
        <v>12</v>
      </c>
      <c r="M8" s="139">
        <v>13</v>
      </c>
      <c r="N8" s="139">
        <v>14</v>
      </c>
      <c r="O8" s="139">
        <v>15</v>
      </c>
      <c r="P8" s="139">
        <v>16</v>
      </c>
      <c r="Q8" s="139">
        <v>17</v>
      </c>
      <c r="R8" s="139">
        <v>18</v>
      </c>
      <c r="S8" s="139">
        <v>19</v>
      </c>
      <c r="T8" s="139">
        <v>20</v>
      </c>
      <c r="U8" s="139">
        <v>21</v>
      </c>
      <c r="V8" s="139">
        <v>22</v>
      </c>
      <c r="W8" s="139">
        <v>23</v>
      </c>
    </row>
    <row r="9" ht="18.75" customHeight="1" spans="1:23">
      <c r="A9" s="140" t="s">
        <v>70</v>
      </c>
      <c r="B9" s="140"/>
      <c r="C9" s="140"/>
      <c r="D9" s="140"/>
      <c r="E9" s="140"/>
      <c r="F9" s="140"/>
      <c r="G9" s="140"/>
      <c r="H9" s="23">
        <v>23923317.97</v>
      </c>
      <c r="I9" s="23">
        <v>23923317.97</v>
      </c>
      <c r="J9" s="23"/>
      <c r="K9" s="23"/>
      <c r="L9" s="23">
        <v>23923317.97</v>
      </c>
      <c r="M9" s="23"/>
      <c r="N9" s="23"/>
      <c r="O9" s="23"/>
      <c r="P9" s="23"/>
      <c r="Q9" s="23"/>
      <c r="R9" s="23"/>
      <c r="S9" s="23"/>
      <c r="T9" s="23"/>
      <c r="U9" s="23"/>
      <c r="V9" s="23"/>
      <c r="W9" s="23"/>
    </row>
    <row r="10" ht="18.75" customHeight="1" spans="1:23">
      <c r="A10" s="141" t="s">
        <v>78</v>
      </c>
      <c r="B10" s="20"/>
      <c r="C10" s="20"/>
      <c r="D10" s="20"/>
      <c r="E10" s="20"/>
      <c r="F10" s="20"/>
      <c r="G10" s="20"/>
      <c r="H10" s="23">
        <v>5881483.63</v>
      </c>
      <c r="I10" s="23">
        <v>5881483.63</v>
      </c>
      <c r="J10" s="23"/>
      <c r="K10" s="23"/>
      <c r="L10" s="23">
        <v>5881483.63</v>
      </c>
      <c r="M10" s="23"/>
      <c r="N10" s="23"/>
      <c r="O10" s="23"/>
      <c r="P10" s="23"/>
      <c r="Q10" s="23"/>
      <c r="R10" s="23"/>
      <c r="S10" s="23"/>
      <c r="T10" s="23"/>
      <c r="U10" s="23"/>
      <c r="V10" s="23"/>
      <c r="W10" s="23"/>
    </row>
    <row r="11" ht="18.75" customHeight="1" spans="1:23">
      <c r="A11" s="25"/>
      <c r="B11" s="20" t="s">
        <v>242</v>
      </c>
      <c r="C11" s="20" t="s">
        <v>243</v>
      </c>
      <c r="D11" s="20" t="s">
        <v>177</v>
      </c>
      <c r="E11" s="20" t="s">
        <v>178</v>
      </c>
      <c r="F11" s="20" t="s">
        <v>244</v>
      </c>
      <c r="G11" s="20" t="s">
        <v>245</v>
      </c>
      <c r="H11" s="23">
        <v>1233684</v>
      </c>
      <c r="I11" s="23">
        <v>1233684</v>
      </c>
      <c r="J11" s="23"/>
      <c r="K11" s="23"/>
      <c r="L11" s="23">
        <v>1233684</v>
      </c>
      <c r="M11" s="23"/>
      <c r="N11" s="23"/>
      <c r="O11" s="23"/>
      <c r="P11" s="23"/>
      <c r="Q11" s="23"/>
      <c r="R11" s="23"/>
      <c r="S11" s="23"/>
      <c r="T11" s="23"/>
      <c r="U11" s="23"/>
      <c r="V11" s="23"/>
      <c r="W11" s="23"/>
    </row>
    <row r="12" ht="18.75" customHeight="1" spans="1:23">
      <c r="A12" s="25"/>
      <c r="B12" s="20" t="s">
        <v>242</v>
      </c>
      <c r="C12" s="20" t="s">
        <v>243</v>
      </c>
      <c r="D12" s="20" t="s">
        <v>177</v>
      </c>
      <c r="E12" s="20" t="s">
        <v>178</v>
      </c>
      <c r="F12" s="20" t="s">
        <v>246</v>
      </c>
      <c r="G12" s="20" t="s">
        <v>247</v>
      </c>
      <c r="H12" s="23">
        <v>209256</v>
      </c>
      <c r="I12" s="23">
        <v>209256</v>
      </c>
      <c r="J12" s="23"/>
      <c r="K12" s="23"/>
      <c r="L12" s="23">
        <v>209256</v>
      </c>
      <c r="M12" s="23"/>
      <c r="N12" s="23"/>
      <c r="O12" s="23"/>
      <c r="P12" s="23"/>
      <c r="Q12" s="23"/>
      <c r="R12" s="23"/>
      <c r="S12" s="23"/>
      <c r="T12" s="23"/>
      <c r="U12" s="23"/>
      <c r="V12" s="23"/>
      <c r="W12" s="23"/>
    </row>
    <row r="13" ht="18.75" customHeight="1" spans="1:23">
      <c r="A13" s="25"/>
      <c r="B13" s="20" t="s">
        <v>248</v>
      </c>
      <c r="C13" s="20" t="s">
        <v>249</v>
      </c>
      <c r="D13" s="20" t="s">
        <v>177</v>
      </c>
      <c r="E13" s="20" t="s">
        <v>178</v>
      </c>
      <c r="F13" s="20" t="s">
        <v>250</v>
      </c>
      <c r="G13" s="20" t="s">
        <v>251</v>
      </c>
      <c r="H13" s="23">
        <v>659292</v>
      </c>
      <c r="I13" s="23">
        <v>659292</v>
      </c>
      <c r="J13" s="23"/>
      <c r="K13" s="23"/>
      <c r="L13" s="23">
        <v>659292</v>
      </c>
      <c r="M13" s="23"/>
      <c r="N13" s="23"/>
      <c r="O13" s="23"/>
      <c r="P13" s="23"/>
      <c r="Q13" s="23"/>
      <c r="R13" s="23"/>
      <c r="S13" s="23"/>
      <c r="T13" s="23"/>
      <c r="U13" s="23"/>
      <c r="V13" s="23"/>
      <c r="W13" s="23"/>
    </row>
    <row r="14" ht="18.75" customHeight="1" spans="1:23">
      <c r="A14" s="25"/>
      <c r="B14" s="20" t="s">
        <v>252</v>
      </c>
      <c r="C14" s="20" t="s">
        <v>253</v>
      </c>
      <c r="D14" s="20" t="s">
        <v>177</v>
      </c>
      <c r="E14" s="20" t="s">
        <v>178</v>
      </c>
      <c r="F14" s="20" t="s">
        <v>250</v>
      </c>
      <c r="G14" s="20" t="s">
        <v>251</v>
      </c>
      <c r="H14" s="23">
        <v>414000</v>
      </c>
      <c r="I14" s="23">
        <v>414000</v>
      </c>
      <c r="J14" s="23"/>
      <c r="K14" s="23"/>
      <c r="L14" s="23">
        <v>414000</v>
      </c>
      <c r="M14" s="23"/>
      <c r="N14" s="23"/>
      <c r="O14" s="23"/>
      <c r="P14" s="23"/>
      <c r="Q14" s="23"/>
      <c r="R14" s="23"/>
      <c r="S14" s="23"/>
      <c r="T14" s="23"/>
      <c r="U14" s="23"/>
      <c r="V14" s="23"/>
      <c r="W14" s="23"/>
    </row>
    <row r="15" ht="18.75" customHeight="1" spans="1:23">
      <c r="A15" s="25"/>
      <c r="B15" s="20" t="s">
        <v>254</v>
      </c>
      <c r="C15" s="20" t="s">
        <v>255</v>
      </c>
      <c r="D15" s="20" t="s">
        <v>177</v>
      </c>
      <c r="E15" s="20" t="s">
        <v>178</v>
      </c>
      <c r="F15" s="20" t="s">
        <v>250</v>
      </c>
      <c r="G15" s="20" t="s">
        <v>251</v>
      </c>
      <c r="H15" s="23">
        <v>326100</v>
      </c>
      <c r="I15" s="23">
        <v>326100</v>
      </c>
      <c r="J15" s="23"/>
      <c r="K15" s="23"/>
      <c r="L15" s="23">
        <v>326100</v>
      </c>
      <c r="M15" s="23"/>
      <c r="N15" s="23"/>
      <c r="O15" s="23"/>
      <c r="P15" s="23"/>
      <c r="Q15" s="23"/>
      <c r="R15" s="23"/>
      <c r="S15" s="23"/>
      <c r="T15" s="23"/>
      <c r="U15" s="23"/>
      <c r="V15" s="23"/>
      <c r="W15" s="23"/>
    </row>
    <row r="16" ht="18.75" customHeight="1" spans="1:23">
      <c r="A16" s="25"/>
      <c r="B16" s="20" t="s">
        <v>256</v>
      </c>
      <c r="C16" s="20" t="s">
        <v>257</v>
      </c>
      <c r="D16" s="20" t="s">
        <v>159</v>
      </c>
      <c r="E16" s="20" t="s">
        <v>160</v>
      </c>
      <c r="F16" s="20" t="s">
        <v>258</v>
      </c>
      <c r="G16" s="20" t="s">
        <v>259</v>
      </c>
      <c r="H16" s="23">
        <v>388533.12</v>
      </c>
      <c r="I16" s="23">
        <v>388533.12</v>
      </c>
      <c r="J16" s="23"/>
      <c r="K16" s="23"/>
      <c r="L16" s="23">
        <v>388533.12</v>
      </c>
      <c r="M16" s="23"/>
      <c r="N16" s="23"/>
      <c r="O16" s="23"/>
      <c r="P16" s="23"/>
      <c r="Q16" s="23"/>
      <c r="R16" s="23"/>
      <c r="S16" s="23"/>
      <c r="T16" s="23"/>
      <c r="U16" s="23"/>
      <c r="V16" s="23"/>
      <c r="W16" s="23"/>
    </row>
    <row r="17" ht="18.75" customHeight="1" spans="1:23">
      <c r="A17" s="25"/>
      <c r="B17" s="20" t="s">
        <v>256</v>
      </c>
      <c r="C17" s="20" t="s">
        <v>257</v>
      </c>
      <c r="D17" s="20" t="s">
        <v>260</v>
      </c>
      <c r="E17" s="20" t="s">
        <v>261</v>
      </c>
      <c r="F17" s="20" t="s">
        <v>262</v>
      </c>
      <c r="G17" s="20" t="s">
        <v>263</v>
      </c>
      <c r="H17" s="23"/>
      <c r="I17" s="23"/>
      <c r="J17" s="23"/>
      <c r="K17" s="23"/>
      <c r="L17" s="23"/>
      <c r="M17" s="23"/>
      <c r="N17" s="23"/>
      <c r="O17" s="23"/>
      <c r="P17" s="23"/>
      <c r="Q17" s="23"/>
      <c r="R17" s="23"/>
      <c r="S17" s="23"/>
      <c r="T17" s="23"/>
      <c r="U17" s="23"/>
      <c r="V17" s="23"/>
      <c r="W17" s="23"/>
    </row>
    <row r="18" ht="18.75" customHeight="1" spans="1:23">
      <c r="A18" s="25"/>
      <c r="B18" s="20" t="s">
        <v>256</v>
      </c>
      <c r="C18" s="20" t="s">
        <v>257</v>
      </c>
      <c r="D18" s="20" t="s">
        <v>167</v>
      </c>
      <c r="E18" s="20" t="s">
        <v>168</v>
      </c>
      <c r="F18" s="20" t="s">
        <v>264</v>
      </c>
      <c r="G18" s="20" t="s">
        <v>265</v>
      </c>
      <c r="H18" s="23"/>
      <c r="I18" s="23"/>
      <c r="J18" s="23"/>
      <c r="K18" s="23"/>
      <c r="L18" s="23"/>
      <c r="M18" s="23"/>
      <c r="N18" s="23"/>
      <c r="O18" s="23"/>
      <c r="P18" s="23"/>
      <c r="Q18" s="23"/>
      <c r="R18" s="23"/>
      <c r="S18" s="23"/>
      <c r="T18" s="23"/>
      <c r="U18" s="23"/>
      <c r="V18" s="23"/>
      <c r="W18" s="23"/>
    </row>
    <row r="19" ht="18.75" customHeight="1" spans="1:23">
      <c r="A19" s="25"/>
      <c r="B19" s="20" t="s">
        <v>256</v>
      </c>
      <c r="C19" s="20" t="s">
        <v>257</v>
      </c>
      <c r="D19" s="20" t="s">
        <v>169</v>
      </c>
      <c r="E19" s="20" t="s">
        <v>170</v>
      </c>
      <c r="F19" s="20" t="s">
        <v>264</v>
      </c>
      <c r="G19" s="20" t="s">
        <v>265</v>
      </c>
      <c r="H19" s="23">
        <v>172411.57</v>
      </c>
      <c r="I19" s="23">
        <v>172411.57</v>
      </c>
      <c r="J19" s="23"/>
      <c r="K19" s="23"/>
      <c r="L19" s="23">
        <v>172411.57</v>
      </c>
      <c r="M19" s="23"/>
      <c r="N19" s="23"/>
      <c r="O19" s="23"/>
      <c r="P19" s="23"/>
      <c r="Q19" s="23"/>
      <c r="R19" s="23"/>
      <c r="S19" s="23"/>
      <c r="T19" s="23"/>
      <c r="U19" s="23"/>
      <c r="V19" s="23"/>
      <c r="W19" s="23"/>
    </row>
    <row r="20" ht="18.75" customHeight="1" spans="1:23">
      <c r="A20" s="25"/>
      <c r="B20" s="20" t="s">
        <v>256</v>
      </c>
      <c r="C20" s="20" t="s">
        <v>257</v>
      </c>
      <c r="D20" s="20" t="s">
        <v>266</v>
      </c>
      <c r="E20" s="20" t="s">
        <v>267</v>
      </c>
      <c r="F20" s="20" t="s">
        <v>268</v>
      </c>
      <c r="G20" s="20" t="s">
        <v>269</v>
      </c>
      <c r="H20" s="23"/>
      <c r="I20" s="23"/>
      <c r="J20" s="23"/>
      <c r="K20" s="23"/>
      <c r="L20" s="23"/>
      <c r="M20" s="23"/>
      <c r="N20" s="23"/>
      <c r="O20" s="23"/>
      <c r="P20" s="23"/>
      <c r="Q20" s="23"/>
      <c r="R20" s="23"/>
      <c r="S20" s="23"/>
      <c r="T20" s="23"/>
      <c r="U20" s="23"/>
      <c r="V20" s="23"/>
      <c r="W20" s="23"/>
    </row>
    <row r="21" ht="18.75" customHeight="1" spans="1:23">
      <c r="A21" s="25"/>
      <c r="B21" s="20" t="s">
        <v>256</v>
      </c>
      <c r="C21" s="20" t="s">
        <v>257</v>
      </c>
      <c r="D21" s="20" t="s">
        <v>177</v>
      </c>
      <c r="E21" s="20" t="s">
        <v>178</v>
      </c>
      <c r="F21" s="20" t="s">
        <v>270</v>
      </c>
      <c r="G21" s="20" t="s">
        <v>271</v>
      </c>
      <c r="H21" s="23">
        <v>16998.32</v>
      </c>
      <c r="I21" s="23">
        <v>16998.32</v>
      </c>
      <c r="J21" s="23"/>
      <c r="K21" s="23"/>
      <c r="L21" s="23">
        <v>16998.32</v>
      </c>
      <c r="M21" s="23"/>
      <c r="N21" s="23"/>
      <c r="O21" s="23"/>
      <c r="P21" s="23"/>
      <c r="Q21" s="23"/>
      <c r="R21" s="23"/>
      <c r="S21" s="23"/>
      <c r="T21" s="23"/>
      <c r="U21" s="23"/>
      <c r="V21" s="23"/>
      <c r="W21" s="23"/>
    </row>
    <row r="22" ht="18.75" customHeight="1" spans="1:23">
      <c r="A22" s="25"/>
      <c r="B22" s="20" t="s">
        <v>256</v>
      </c>
      <c r="C22" s="20" t="s">
        <v>257</v>
      </c>
      <c r="D22" s="20" t="s">
        <v>171</v>
      </c>
      <c r="E22" s="20" t="s">
        <v>172</v>
      </c>
      <c r="F22" s="20" t="s">
        <v>270</v>
      </c>
      <c r="G22" s="20" t="s">
        <v>271</v>
      </c>
      <c r="H22" s="23">
        <v>10032</v>
      </c>
      <c r="I22" s="23">
        <v>10032</v>
      </c>
      <c r="J22" s="23"/>
      <c r="K22" s="23"/>
      <c r="L22" s="23">
        <v>10032</v>
      </c>
      <c r="M22" s="23"/>
      <c r="N22" s="23"/>
      <c r="O22" s="23"/>
      <c r="P22" s="23"/>
      <c r="Q22" s="23"/>
      <c r="R22" s="23"/>
      <c r="S22" s="23"/>
      <c r="T22" s="23"/>
      <c r="U22" s="23"/>
      <c r="V22" s="23"/>
      <c r="W22" s="23"/>
    </row>
    <row r="23" ht="18.75" customHeight="1" spans="1:23">
      <c r="A23" s="25"/>
      <c r="B23" s="20" t="s">
        <v>256</v>
      </c>
      <c r="C23" s="20" t="s">
        <v>257</v>
      </c>
      <c r="D23" s="20" t="s">
        <v>171</v>
      </c>
      <c r="E23" s="20" t="s">
        <v>172</v>
      </c>
      <c r="F23" s="20" t="s">
        <v>270</v>
      </c>
      <c r="G23" s="20" t="s">
        <v>271</v>
      </c>
      <c r="H23" s="23">
        <v>4856.66</v>
      </c>
      <c r="I23" s="23">
        <v>4856.66</v>
      </c>
      <c r="J23" s="23"/>
      <c r="K23" s="23"/>
      <c r="L23" s="23">
        <v>4856.66</v>
      </c>
      <c r="M23" s="23"/>
      <c r="N23" s="23"/>
      <c r="O23" s="23"/>
      <c r="P23" s="23"/>
      <c r="Q23" s="23"/>
      <c r="R23" s="23"/>
      <c r="S23" s="23"/>
      <c r="T23" s="23"/>
      <c r="U23" s="23"/>
      <c r="V23" s="23"/>
      <c r="W23" s="23"/>
    </row>
    <row r="24" ht="18.75" customHeight="1" spans="1:23">
      <c r="A24" s="25"/>
      <c r="B24" s="20" t="s">
        <v>272</v>
      </c>
      <c r="C24" s="20" t="s">
        <v>210</v>
      </c>
      <c r="D24" s="20" t="s">
        <v>209</v>
      </c>
      <c r="E24" s="20" t="s">
        <v>210</v>
      </c>
      <c r="F24" s="20" t="s">
        <v>273</v>
      </c>
      <c r="G24" s="20" t="s">
        <v>210</v>
      </c>
      <c r="H24" s="23">
        <v>291399.84</v>
      </c>
      <c r="I24" s="23">
        <v>291399.84</v>
      </c>
      <c r="J24" s="23"/>
      <c r="K24" s="23"/>
      <c r="L24" s="23">
        <v>291399.84</v>
      </c>
      <c r="M24" s="23"/>
      <c r="N24" s="23"/>
      <c r="O24" s="23"/>
      <c r="P24" s="23"/>
      <c r="Q24" s="23"/>
      <c r="R24" s="23"/>
      <c r="S24" s="23"/>
      <c r="T24" s="23"/>
      <c r="U24" s="23"/>
      <c r="V24" s="23"/>
      <c r="W24" s="23"/>
    </row>
    <row r="25" ht="18.75" customHeight="1" spans="1:23">
      <c r="A25" s="25"/>
      <c r="B25" s="20" t="s">
        <v>274</v>
      </c>
      <c r="C25" s="20" t="s">
        <v>275</v>
      </c>
      <c r="D25" s="20" t="s">
        <v>177</v>
      </c>
      <c r="E25" s="20" t="s">
        <v>178</v>
      </c>
      <c r="F25" s="20" t="s">
        <v>276</v>
      </c>
      <c r="G25" s="20" t="s">
        <v>277</v>
      </c>
      <c r="H25" s="23">
        <v>16500</v>
      </c>
      <c r="I25" s="23">
        <v>16500</v>
      </c>
      <c r="J25" s="23"/>
      <c r="K25" s="23"/>
      <c r="L25" s="23">
        <v>16500</v>
      </c>
      <c r="M25" s="23"/>
      <c r="N25" s="23"/>
      <c r="O25" s="23"/>
      <c r="P25" s="23"/>
      <c r="Q25" s="23"/>
      <c r="R25" s="23"/>
      <c r="S25" s="23"/>
      <c r="T25" s="23"/>
      <c r="U25" s="23"/>
      <c r="V25" s="23"/>
      <c r="W25" s="23"/>
    </row>
    <row r="26" ht="18.75" customHeight="1" spans="1:23">
      <c r="A26" s="25"/>
      <c r="B26" s="20" t="s">
        <v>274</v>
      </c>
      <c r="C26" s="20" t="s">
        <v>275</v>
      </c>
      <c r="D26" s="20" t="s">
        <v>177</v>
      </c>
      <c r="E26" s="20" t="s">
        <v>178</v>
      </c>
      <c r="F26" s="20" t="s">
        <v>278</v>
      </c>
      <c r="G26" s="20" t="s">
        <v>279</v>
      </c>
      <c r="H26" s="23">
        <v>12000</v>
      </c>
      <c r="I26" s="23">
        <v>12000</v>
      </c>
      <c r="J26" s="23"/>
      <c r="K26" s="23"/>
      <c r="L26" s="23">
        <v>12000</v>
      </c>
      <c r="M26" s="23"/>
      <c r="N26" s="23"/>
      <c r="O26" s="23"/>
      <c r="P26" s="23"/>
      <c r="Q26" s="23"/>
      <c r="R26" s="23"/>
      <c r="S26" s="23"/>
      <c r="T26" s="23"/>
      <c r="U26" s="23"/>
      <c r="V26" s="23"/>
      <c r="W26" s="23"/>
    </row>
    <row r="27" ht="18.75" customHeight="1" spans="1:23">
      <c r="A27" s="25"/>
      <c r="B27" s="20" t="s">
        <v>280</v>
      </c>
      <c r="C27" s="20" t="s">
        <v>281</v>
      </c>
      <c r="D27" s="20" t="s">
        <v>177</v>
      </c>
      <c r="E27" s="20" t="s">
        <v>178</v>
      </c>
      <c r="F27" s="20" t="s">
        <v>282</v>
      </c>
      <c r="G27" s="20" t="s">
        <v>217</v>
      </c>
      <c r="H27" s="23">
        <v>1500</v>
      </c>
      <c r="I27" s="23">
        <v>1500</v>
      </c>
      <c r="J27" s="23"/>
      <c r="K27" s="23"/>
      <c r="L27" s="23">
        <v>1500</v>
      </c>
      <c r="M27" s="23"/>
      <c r="N27" s="23"/>
      <c r="O27" s="23"/>
      <c r="P27" s="23"/>
      <c r="Q27" s="23"/>
      <c r="R27" s="23"/>
      <c r="S27" s="23"/>
      <c r="T27" s="23"/>
      <c r="U27" s="23"/>
      <c r="V27" s="23"/>
      <c r="W27" s="23"/>
    </row>
    <row r="28" ht="18.75" customHeight="1" spans="1:23">
      <c r="A28" s="25"/>
      <c r="B28" s="20" t="s">
        <v>283</v>
      </c>
      <c r="C28" s="20" t="s">
        <v>284</v>
      </c>
      <c r="D28" s="20" t="s">
        <v>177</v>
      </c>
      <c r="E28" s="20" t="s">
        <v>178</v>
      </c>
      <c r="F28" s="20" t="s">
        <v>285</v>
      </c>
      <c r="G28" s="20" t="s">
        <v>286</v>
      </c>
      <c r="H28" s="23">
        <v>16000</v>
      </c>
      <c r="I28" s="23">
        <v>16000</v>
      </c>
      <c r="J28" s="23"/>
      <c r="K28" s="23"/>
      <c r="L28" s="23">
        <v>16000</v>
      </c>
      <c r="M28" s="23"/>
      <c r="N28" s="23"/>
      <c r="O28" s="23"/>
      <c r="P28" s="23"/>
      <c r="Q28" s="23"/>
      <c r="R28" s="23"/>
      <c r="S28" s="23"/>
      <c r="T28" s="23"/>
      <c r="U28" s="23"/>
      <c r="V28" s="23"/>
      <c r="W28" s="23"/>
    </row>
    <row r="29" ht="18.75" customHeight="1" spans="1:23">
      <c r="A29" s="25"/>
      <c r="B29" s="20" t="s">
        <v>287</v>
      </c>
      <c r="C29" s="20" t="s">
        <v>288</v>
      </c>
      <c r="D29" s="20" t="s">
        <v>177</v>
      </c>
      <c r="E29" s="20" t="s">
        <v>178</v>
      </c>
      <c r="F29" s="20" t="s">
        <v>289</v>
      </c>
      <c r="G29" s="20" t="s">
        <v>288</v>
      </c>
      <c r="H29" s="23">
        <v>48566.64</v>
      </c>
      <c r="I29" s="23">
        <v>48566.64</v>
      </c>
      <c r="J29" s="23"/>
      <c r="K29" s="23"/>
      <c r="L29" s="23">
        <v>48566.64</v>
      </c>
      <c r="M29" s="23"/>
      <c r="N29" s="23"/>
      <c r="O29" s="23"/>
      <c r="P29" s="23"/>
      <c r="Q29" s="23"/>
      <c r="R29" s="23"/>
      <c r="S29" s="23"/>
      <c r="T29" s="23"/>
      <c r="U29" s="23"/>
      <c r="V29" s="23"/>
      <c r="W29" s="23"/>
    </row>
    <row r="30" ht="18.75" customHeight="1" spans="1:23">
      <c r="A30" s="25"/>
      <c r="B30" s="20" t="s">
        <v>290</v>
      </c>
      <c r="C30" s="20" t="s">
        <v>291</v>
      </c>
      <c r="D30" s="20" t="s">
        <v>177</v>
      </c>
      <c r="E30" s="20" t="s">
        <v>178</v>
      </c>
      <c r="F30" s="20" t="s">
        <v>292</v>
      </c>
      <c r="G30" s="20" t="s">
        <v>293</v>
      </c>
      <c r="H30" s="23">
        <v>35465.08</v>
      </c>
      <c r="I30" s="23">
        <v>35465.08</v>
      </c>
      <c r="J30" s="23"/>
      <c r="K30" s="23"/>
      <c r="L30" s="23">
        <v>35465.08</v>
      </c>
      <c r="M30" s="23"/>
      <c r="N30" s="23"/>
      <c r="O30" s="23"/>
      <c r="P30" s="23"/>
      <c r="Q30" s="23"/>
      <c r="R30" s="23"/>
      <c r="S30" s="23"/>
      <c r="T30" s="23"/>
      <c r="U30" s="23"/>
      <c r="V30" s="23"/>
      <c r="W30" s="23"/>
    </row>
    <row r="31" ht="18.75" customHeight="1" spans="1:23">
      <c r="A31" s="25"/>
      <c r="B31" s="20" t="s">
        <v>294</v>
      </c>
      <c r="C31" s="20" t="s">
        <v>295</v>
      </c>
      <c r="D31" s="20" t="s">
        <v>157</v>
      </c>
      <c r="E31" s="20" t="s">
        <v>158</v>
      </c>
      <c r="F31" s="20" t="s">
        <v>296</v>
      </c>
      <c r="G31" s="20" t="s">
        <v>297</v>
      </c>
      <c r="H31" s="23">
        <v>454477.2</v>
      </c>
      <c r="I31" s="23">
        <v>454477.2</v>
      </c>
      <c r="J31" s="23"/>
      <c r="K31" s="23"/>
      <c r="L31" s="23">
        <v>454477.2</v>
      </c>
      <c r="M31" s="23"/>
      <c r="N31" s="23"/>
      <c r="O31" s="23"/>
      <c r="P31" s="23"/>
      <c r="Q31" s="23"/>
      <c r="R31" s="23"/>
      <c r="S31" s="23"/>
      <c r="T31" s="23"/>
      <c r="U31" s="23"/>
      <c r="V31" s="23"/>
      <c r="W31" s="23"/>
    </row>
    <row r="32" ht="18.75" customHeight="1" spans="1:23">
      <c r="A32" s="25"/>
      <c r="B32" s="20" t="s">
        <v>298</v>
      </c>
      <c r="C32" s="20" t="s">
        <v>299</v>
      </c>
      <c r="D32" s="20" t="s">
        <v>151</v>
      </c>
      <c r="E32" s="20" t="s">
        <v>152</v>
      </c>
      <c r="F32" s="20" t="s">
        <v>300</v>
      </c>
      <c r="G32" s="20" t="s">
        <v>301</v>
      </c>
      <c r="H32" s="23">
        <v>1560000</v>
      </c>
      <c r="I32" s="23">
        <v>1560000</v>
      </c>
      <c r="J32" s="23"/>
      <c r="K32" s="23"/>
      <c r="L32" s="23">
        <v>1560000</v>
      </c>
      <c r="M32" s="23"/>
      <c r="N32" s="23"/>
      <c r="O32" s="23"/>
      <c r="P32" s="23"/>
      <c r="Q32" s="23"/>
      <c r="R32" s="23"/>
      <c r="S32" s="23"/>
      <c r="T32" s="23"/>
      <c r="U32" s="23"/>
      <c r="V32" s="23"/>
      <c r="W32" s="23"/>
    </row>
    <row r="33" ht="18.75" customHeight="1" spans="1:23">
      <c r="A33" s="25"/>
      <c r="B33" s="20" t="s">
        <v>302</v>
      </c>
      <c r="C33" s="20" t="s">
        <v>303</v>
      </c>
      <c r="D33" s="20" t="s">
        <v>163</v>
      </c>
      <c r="E33" s="20" t="s">
        <v>164</v>
      </c>
      <c r="F33" s="20" t="s">
        <v>300</v>
      </c>
      <c r="G33" s="20" t="s">
        <v>301</v>
      </c>
      <c r="H33" s="23">
        <v>10411.2</v>
      </c>
      <c r="I33" s="23">
        <v>10411.2</v>
      </c>
      <c r="J33" s="23"/>
      <c r="K33" s="23"/>
      <c r="L33" s="23">
        <v>10411.2</v>
      </c>
      <c r="M33" s="23"/>
      <c r="N33" s="23"/>
      <c r="O33" s="23"/>
      <c r="P33" s="23"/>
      <c r="Q33" s="23"/>
      <c r="R33" s="23"/>
      <c r="S33" s="23"/>
      <c r="T33" s="23"/>
      <c r="U33" s="23"/>
      <c r="V33" s="23"/>
      <c r="W33" s="23"/>
    </row>
    <row r="34" ht="18.75" customHeight="1" spans="1:23">
      <c r="A34" s="25"/>
      <c r="B34" s="20" t="s">
        <v>256</v>
      </c>
      <c r="C34" s="20" t="s">
        <v>257</v>
      </c>
      <c r="D34" s="20" t="s">
        <v>167</v>
      </c>
      <c r="E34" s="20" t="s">
        <v>168</v>
      </c>
      <c r="F34" s="20" t="s">
        <v>304</v>
      </c>
      <c r="G34" s="20" t="s">
        <v>305</v>
      </c>
      <c r="H34" s="23"/>
      <c r="I34" s="23"/>
      <c r="J34" s="23"/>
      <c r="K34" s="23"/>
      <c r="L34" s="23"/>
      <c r="M34" s="23"/>
      <c r="N34" s="23"/>
      <c r="O34" s="23"/>
      <c r="P34" s="23"/>
      <c r="Q34" s="23"/>
      <c r="R34" s="23"/>
      <c r="S34" s="23"/>
      <c r="T34" s="23"/>
      <c r="U34" s="23"/>
      <c r="V34" s="23"/>
      <c r="W34" s="23"/>
    </row>
    <row r="35" ht="18.75" customHeight="1" spans="1:23">
      <c r="A35" s="141" t="s">
        <v>70</v>
      </c>
      <c r="B35" s="25"/>
      <c r="C35" s="25"/>
      <c r="D35" s="25"/>
      <c r="E35" s="25"/>
      <c r="F35" s="25"/>
      <c r="G35" s="25"/>
      <c r="H35" s="23">
        <v>6079768.22</v>
      </c>
      <c r="I35" s="23">
        <v>6079768.22</v>
      </c>
      <c r="J35" s="23"/>
      <c r="K35" s="23"/>
      <c r="L35" s="23">
        <v>6079768.22</v>
      </c>
      <c r="M35" s="23"/>
      <c r="N35" s="23"/>
      <c r="O35" s="23"/>
      <c r="P35" s="23"/>
      <c r="Q35" s="23"/>
      <c r="R35" s="23"/>
      <c r="S35" s="23"/>
      <c r="T35" s="23"/>
      <c r="U35" s="23"/>
      <c r="V35" s="23"/>
      <c r="W35" s="23"/>
    </row>
    <row r="36" ht="18.75" customHeight="1" spans="1:23">
      <c r="A36" s="25"/>
      <c r="B36" s="20" t="s">
        <v>306</v>
      </c>
      <c r="C36" s="20" t="s">
        <v>307</v>
      </c>
      <c r="D36" s="20" t="s">
        <v>175</v>
      </c>
      <c r="E36" s="20" t="s">
        <v>176</v>
      </c>
      <c r="F36" s="20" t="s">
        <v>244</v>
      </c>
      <c r="G36" s="20" t="s">
        <v>245</v>
      </c>
      <c r="H36" s="23">
        <v>1043208</v>
      </c>
      <c r="I36" s="23">
        <v>1043208</v>
      </c>
      <c r="J36" s="23"/>
      <c r="K36" s="23"/>
      <c r="L36" s="23">
        <v>1043208</v>
      </c>
      <c r="M36" s="23"/>
      <c r="N36" s="23"/>
      <c r="O36" s="23"/>
      <c r="P36" s="23"/>
      <c r="Q36" s="23"/>
      <c r="R36" s="23"/>
      <c r="S36" s="23"/>
      <c r="T36" s="23"/>
      <c r="U36" s="23"/>
      <c r="V36" s="23"/>
      <c r="W36" s="23"/>
    </row>
    <row r="37" ht="18.75" customHeight="1" spans="1:23">
      <c r="A37" s="25"/>
      <c r="B37" s="20" t="s">
        <v>308</v>
      </c>
      <c r="C37" s="20" t="s">
        <v>243</v>
      </c>
      <c r="D37" s="20" t="s">
        <v>175</v>
      </c>
      <c r="E37" s="20" t="s">
        <v>176</v>
      </c>
      <c r="F37" s="20" t="s">
        <v>244</v>
      </c>
      <c r="G37" s="20" t="s">
        <v>245</v>
      </c>
      <c r="H37" s="23">
        <v>301560</v>
      </c>
      <c r="I37" s="23">
        <v>301560</v>
      </c>
      <c r="J37" s="23"/>
      <c r="K37" s="23"/>
      <c r="L37" s="23">
        <v>301560</v>
      </c>
      <c r="M37" s="23"/>
      <c r="N37" s="23"/>
      <c r="O37" s="23"/>
      <c r="P37" s="23"/>
      <c r="Q37" s="23"/>
      <c r="R37" s="23"/>
      <c r="S37" s="23"/>
      <c r="T37" s="23"/>
      <c r="U37" s="23"/>
      <c r="V37" s="23"/>
      <c r="W37" s="23"/>
    </row>
    <row r="38" ht="18.75" customHeight="1" spans="1:23">
      <c r="A38" s="25"/>
      <c r="B38" s="20" t="s">
        <v>306</v>
      </c>
      <c r="C38" s="20" t="s">
        <v>307</v>
      </c>
      <c r="D38" s="20" t="s">
        <v>175</v>
      </c>
      <c r="E38" s="20" t="s">
        <v>176</v>
      </c>
      <c r="F38" s="20" t="s">
        <v>246</v>
      </c>
      <c r="G38" s="20" t="s">
        <v>247</v>
      </c>
      <c r="H38" s="23">
        <v>271500</v>
      </c>
      <c r="I38" s="23">
        <v>271500</v>
      </c>
      <c r="J38" s="23"/>
      <c r="K38" s="23"/>
      <c r="L38" s="23">
        <v>271500</v>
      </c>
      <c r="M38" s="23"/>
      <c r="N38" s="23"/>
      <c r="O38" s="23"/>
      <c r="P38" s="23"/>
      <c r="Q38" s="23"/>
      <c r="R38" s="23"/>
      <c r="S38" s="23"/>
      <c r="T38" s="23"/>
      <c r="U38" s="23"/>
      <c r="V38" s="23"/>
      <c r="W38" s="23"/>
    </row>
    <row r="39" ht="18.75" customHeight="1" spans="1:23">
      <c r="A39" s="25"/>
      <c r="B39" s="20" t="s">
        <v>306</v>
      </c>
      <c r="C39" s="20" t="s">
        <v>307</v>
      </c>
      <c r="D39" s="20" t="s">
        <v>175</v>
      </c>
      <c r="E39" s="20" t="s">
        <v>176</v>
      </c>
      <c r="F39" s="20" t="s">
        <v>246</v>
      </c>
      <c r="G39" s="20" t="s">
        <v>247</v>
      </c>
      <c r="H39" s="23">
        <v>1165296</v>
      </c>
      <c r="I39" s="23">
        <v>1165296</v>
      </c>
      <c r="J39" s="23"/>
      <c r="K39" s="23"/>
      <c r="L39" s="23">
        <v>1165296</v>
      </c>
      <c r="M39" s="23"/>
      <c r="N39" s="23"/>
      <c r="O39" s="23"/>
      <c r="P39" s="23"/>
      <c r="Q39" s="23"/>
      <c r="R39" s="23"/>
      <c r="S39" s="23"/>
      <c r="T39" s="23"/>
      <c r="U39" s="23"/>
      <c r="V39" s="23"/>
      <c r="W39" s="23"/>
    </row>
    <row r="40" ht="18.75" customHeight="1" spans="1:23">
      <c r="A40" s="25"/>
      <c r="B40" s="20" t="s">
        <v>308</v>
      </c>
      <c r="C40" s="20" t="s">
        <v>243</v>
      </c>
      <c r="D40" s="20" t="s">
        <v>175</v>
      </c>
      <c r="E40" s="20" t="s">
        <v>176</v>
      </c>
      <c r="F40" s="20" t="s">
        <v>246</v>
      </c>
      <c r="G40" s="20" t="s">
        <v>247</v>
      </c>
      <c r="H40" s="23">
        <v>65136</v>
      </c>
      <c r="I40" s="23">
        <v>65136</v>
      </c>
      <c r="J40" s="23"/>
      <c r="K40" s="23"/>
      <c r="L40" s="23">
        <v>65136</v>
      </c>
      <c r="M40" s="23"/>
      <c r="N40" s="23"/>
      <c r="O40" s="23"/>
      <c r="P40" s="23"/>
      <c r="Q40" s="23"/>
      <c r="R40" s="23"/>
      <c r="S40" s="23"/>
      <c r="T40" s="23"/>
      <c r="U40" s="23"/>
      <c r="V40" s="23"/>
      <c r="W40" s="23"/>
    </row>
    <row r="41" ht="18.75" customHeight="1" spans="1:23">
      <c r="A41" s="25"/>
      <c r="B41" s="20" t="s">
        <v>306</v>
      </c>
      <c r="C41" s="20" t="s">
        <v>307</v>
      </c>
      <c r="D41" s="20" t="s">
        <v>175</v>
      </c>
      <c r="E41" s="20" t="s">
        <v>176</v>
      </c>
      <c r="F41" s="20" t="s">
        <v>309</v>
      </c>
      <c r="G41" s="20" t="s">
        <v>310</v>
      </c>
      <c r="H41" s="23">
        <v>86934</v>
      </c>
      <c r="I41" s="23">
        <v>86934</v>
      </c>
      <c r="J41" s="23"/>
      <c r="K41" s="23"/>
      <c r="L41" s="23">
        <v>86934</v>
      </c>
      <c r="M41" s="23"/>
      <c r="N41" s="23"/>
      <c r="O41" s="23"/>
      <c r="P41" s="23"/>
      <c r="Q41" s="23"/>
      <c r="R41" s="23"/>
      <c r="S41" s="23"/>
      <c r="T41" s="23"/>
      <c r="U41" s="23"/>
      <c r="V41" s="23"/>
      <c r="W41" s="23"/>
    </row>
    <row r="42" ht="18.75" customHeight="1" spans="1:23">
      <c r="A42" s="25"/>
      <c r="B42" s="20" t="s">
        <v>311</v>
      </c>
      <c r="C42" s="20" t="s">
        <v>312</v>
      </c>
      <c r="D42" s="20" t="s">
        <v>175</v>
      </c>
      <c r="E42" s="20" t="s">
        <v>176</v>
      </c>
      <c r="F42" s="20" t="s">
        <v>309</v>
      </c>
      <c r="G42" s="20" t="s">
        <v>310</v>
      </c>
      <c r="H42" s="23">
        <v>431340</v>
      </c>
      <c r="I42" s="23">
        <v>431340</v>
      </c>
      <c r="J42" s="23"/>
      <c r="K42" s="23"/>
      <c r="L42" s="23">
        <v>431340</v>
      </c>
      <c r="M42" s="23"/>
      <c r="N42" s="23"/>
      <c r="O42" s="23"/>
      <c r="P42" s="23"/>
      <c r="Q42" s="23"/>
      <c r="R42" s="23"/>
      <c r="S42" s="23"/>
      <c r="T42" s="23"/>
      <c r="U42" s="23"/>
      <c r="V42" s="23"/>
      <c r="W42" s="23"/>
    </row>
    <row r="43" ht="18.75" customHeight="1" spans="1:23">
      <c r="A43" s="25"/>
      <c r="B43" s="20" t="s">
        <v>313</v>
      </c>
      <c r="C43" s="20" t="s">
        <v>249</v>
      </c>
      <c r="D43" s="20" t="s">
        <v>175</v>
      </c>
      <c r="E43" s="20" t="s">
        <v>176</v>
      </c>
      <c r="F43" s="20" t="s">
        <v>250</v>
      </c>
      <c r="G43" s="20" t="s">
        <v>251</v>
      </c>
      <c r="H43" s="23">
        <v>220392</v>
      </c>
      <c r="I43" s="23">
        <v>220392</v>
      </c>
      <c r="J43" s="23"/>
      <c r="K43" s="23"/>
      <c r="L43" s="23">
        <v>220392</v>
      </c>
      <c r="M43" s="23"/>
      <c r="N43" s="23"/>
      <c r="O43" s="23"/>
      <c r="P43" s="23"/>
      <c r="Q43" s="23"/>
      <c r="R43" s="23"/>
      <c r="S43" s="23"/>
      <c r="T43" s="23"/>
      <c r="U43" s="23"/>
      <c r="V43" s="23"/>
      <c r="W43" s="23"/>
    </row>
    <row r="44" ht="18.75" customHeight="1" spans="1:23">
      <c r="A44" s="25"/>
      <c r="B44" s="20" t="s">
        <v>314</v>
      </c>
      <c r="C44" s="20" t="s">
        <v>253</v>
      </c>
      <c r="D44" s="20" t="s">
        <v>175</v>
      </c>
      <c r="E44" s="20" t="s">
        <v>176</v>
      </c>
      <c r="F44" s="20" t="s">
        <v>250</v>
      </c>
      <c r="G44" s="20" t="s">
        <v>251</v>
      </c>
      <c r="H44" s="23">
        <v>144000</v>
      </c>
      <c r="I44" s="23">
        <v>144000</v>
      </c>
      <c r="J44" s="23"/>
      <c r="K44" s="23"/>
      <c r="L44" s="23">
        <v>144000</v>
      </c>
      <c r="M44" s="23"/>
      <c r="N44" s="23"/>
      <c r="O44" s="23"/>
      <c r="P44" s="23"/>
      <c r="Q44" s="23"/>
      <c r="R44" s="23"/>
      <c r="S44" s="23"/>
      <c r="T44" s="23"/>
      <c r="U44" s="23"/>
      <c r="V44" s="23"/>
      <c r="W44" s="23"/>
    </row>
    <row r="45" ht="18.75" customHeight="1" spans="1:23">
      <c r="A45" s="25"/>
      <c r="B45" s="20" t="s">
        <v>315</v>
      </c>
      <c r="C45" s="20" t="s">
        <v>255</v>
      </c>
      <c r="D45" s="20" t="s">
        <v>175</v>
      </c>
      <c r="E45" s="20" t="s">
        <v>176</v>
      </c>
      <c r="F45" s="20" t="s">
        <v>250</v>
      </c>
      <c r="G45" s="20" t="s">
        <v>251</v>
      </c>
      <c r="H45" s="23">
        <v>104760</v>
      </c>
      <c r="I45" s="23">
        <v>104760</v>
      </c>
      <c r="J45" s="23"/>
      <c r="K45" s="23"/>
      <c r="L45" s="23">
        <v>104760</v>
      </c>
      <c r="M45" s="23"/>
      <c r="N45" s="23"/>
      <c r="O45" s="23"/>
      <c r="P45" s="23"/>
      <c r="Q45" s="23"/>
      <c r="R45" s="23"/>
      <c r="S45" s="23"/>
      <c r="T45" s="23"/>
      <c r="U45" s="23"/>
      <c r="V45" s="23"/>
      <c r="W45" s="23"/>
    </row>
    <row r="46" ht="18.75" customHeight="1" spans="1:23">
      <c r="A46" s="25"/>
      <c r="B46" s="20" t="s">
        <v>316</v>
      </c>
      <c r="C46" s="20" t="s">
        <v>257</v>
      </c>
      <c r="D46" s="20" t="s">
        <v>159</v>
      </c>
      <c r="E46" s="20" t="s">
        <v>160</v>
      </c>
      <c r="F46" s="20" t="s">
        <v>258</v>
      </c>
      <c r="G46" s="20" t="s">
        <v>259</v>
      </c>
      <c r="H46" s="23">
        <v>533070.72</v>
      </c>
      <c r="I46" s="23">
        <v>533070.72</v>
      </c>
      <c r="J46" s="23"/>
      <c r="K46" s="23"/>
      <c r="L46" s="23">
        <v>533070.72</v>
      </c>
      <c r="M46" s="23"/>
      <c r="N46" s="23"/>
      <c r="O46" s="23"/>
      <c r="P46" s="23"/>
      <c r="Q46" s="23"/>
      <c r="R46" s="23"/>
      <c r="S46" s="23"/>
      <c r="T46" s="23"/>
      <c r="U46" s="23"/>
      <c r="V46" s="23"/>
      <c r="W46" s="23"/>
    </row>
    <row r="47" ht="18.75" customHeight="1" spans="1:23">
      <c r="A47" s="25"/>
      <c r="B47" s="20" t="s">
        <v>316</v>
      </c>
      <c r="C47" s="20" t="s">
        <v>257</v>
      </c>
      <c r="D47" s="20" t="s">
        <v>260</v>
      </c>
      <c r="E47" s="20" t="s">
        <v>261</v>
      </c>
      <c r="F47" s="20" t="s">
        <v>262</v>
      </c>
      <c r="G47" s="20" t="s">
        <v>263</v>
      </c>
      <c r="H47" s="23"/>
      <c r="I47" s="23"/>
      <c r="J47" s="23"/>
      <c r="K47" s="23"/>
      <c r="L47" s="23"/>
      <c r="M47" s="23"/>
      <c r="N47" s="23"/>
      <c r="O47" s="23"/>
      <c r="P47" s="23"/>
      <c r="Q47" s="23"/>
      <c r="R47" s="23"/>
      <c r="S47" s="23"/>
      <c r="T47" s="23"/>
      <c r="U47" s="23"/>
      <c r="V47" s="23"/>
      <c r="W47" s="23"/>
    </row>
    <row r="48" ht="18.75" customHeight="1" spans="1:23">
      <c r="A48" s="25"/>
      <c r="B48" s="20" t="s">
        <v>316</v>
      </c>
      <c r="C48" s="20" t="s">
        <v>257</v>
      </c>
      <c r="D48" s="20" t="s">
        <v>167</v>
      </c>
      <c r="E48" s="20" t="s">
        <v>168</v>
      </c>
      <c r="F48" s="20" t="s">
        <v>264</v>
      </c>
      <c r="G48" s="20" t="s">
        <v>265</v>
      </c>
      <c r="H48" s="23">
        <v>187428.92</v>
      </c>
      <c r="I48" s="23">
        <v>187428.92</v>
      </c>
      <c r="J48" s="23"/>
      <c r="K48" s="23"/>
      <c r="L48" s="23">
        <v>187428.92</v>
      </c>
      <c r="M48" s="23"/>
      <c r="N48" s="23"/>
      <c r="O48" s="23"/>
      <c r="P48" s="23"/>
      <c r="Q48" s="23"/>
      <c r="R48" s="23"/>
      <c r="S48" s="23"/>
      <c r="T48" s="23"/>
      <c r="U48" s="23"/>
      <c r="V48" s="23"/>
      <c r="W48" s="23"/>
    </row>
    <row r="49" ht="18.75" customHeight="1" spans="1:23">
      <c r="A49" s="25"/>
      <c r="B49" s="20" t="s">
        <v>316</v>
      </c>
      <c r="C49" s="20" t="s">
        <v>257</v>
      </c>
      <c r="D49" s="20" t="s">
        <v>169</v>
      </c>
      <c r="E49" s="20" t="s">
        <v>170</v>
      </c>
      <c r="F49" s="20" t="s">
        <v>264</v>
      </c>
      <c r="G49" s="20" t="s">
        <v>265</v>
      </c>
      <c r="H49" s="23">
        <v>49121.21</v>
      </c>
      <c r="I49" s="23">
        <v>49121.21</v>
      </c>
      <c r="J49" s="23"/>
      <c r="K49" s="23"/>
      <c r="L49" s="23">
        <v>49121.21</v>
      </c>
      <c r="M49" s="23"/>
      <c r="N49" s="23"/>
      <c r="O49" s="23"/>
      <c r="P49" s="23"/>
      <c r="Q49" s="23"/>
      <c r="R49" s="23"/>
      <c r="S49" s="23"/>
      <c r="T49" s="23"/>
      <c r="U49" s="23"/>
      <c r="V49" s="23"/>
      <c r="W49" s="23"/>
    </row>
    <row r="50" ht="18.75" customHeight="1" spans="1:23">
      <c r="A50" s="25"/>
      <c r="B50" s="20" t="s">
        <v>316</v>
      </c>
      <c r="C50" s="20" t="s">
        <v>257</v>
      </c>
      <c r="D50" s="20" t="s">
        <v>266</v>
      </c>
      <c r="E50" s="20" t="s">
        <v>267</v>
      </c>
      <c r="F50" s="20" t="s">
        <v>268</v>
      </c>
      <c r="G50" s="20" t="s">
        <v>269</v>
      </c>
      <c r="H50" s="23"/>
      <c r="I50" s="23"/>
      <c r="J50" s="23"/>
      <c r="K50" s="23"/>
      <c r="L50" s="23"/>
      <c r="M50" s="23"/>
      <c r="N50" s="23"/>
      <c r="O50" s="23"/>
      <c r="P50" s="23"/>
      <c r="Q50" s="23"/>
      <c r="R50" s="23"/>
      <c r="S50" s="23"/>
      <c r="T50" s="23"/>
      <c r="U50" s="23"/>
      <c r="V50" s="23"/>
      <c r="W50" s="23"/>
    </row>
    <row r="51" ht="18.75" customHeight="1" spans="1:23">
      <c r="A51" s="25"/>
      <c r="B51" s="20" t="s">
        <v>316</v>
      </c>
      <c r="C51" s="20" t="s">
        <v>257</v>
      </c>
      <c r="D51" s="20" t="s">
        <v>175</v>
      </c>
      <c r="E51" s="20" t="s">
        <v>176</v>
      </c>
      <c r="F51" s="20" t="s">
        <v>270</v>
      </c>
      <c r="G51" s="20" t="s">
        <v>271</v>
      </c>
      <c r="H51" s="23">
        <v>5943.59</v>
      </c>
      <c r="I51" s="23">
        <v>5943.59</v>
      </c>
      <c r="J51" s="23"/>
      <c r="K51" s="23"/>
      <c r="L51" s="23">
        <v>5943.59</v>
      </c>
      <c r="M51" s="23"/>
      <c r="N51" s="23"/>
      <c r="O51" s="23"/>
      <c r="P51" s="23"/>
      <c r="Q51" s="23"/>
      <c r="R51" s="23"/>
      <c r="S51" s="23"/>
      <c r="T51" s="23"/>
      <c r="U51" s="23"/>
      <c r="V51" s="23"/>
      <c r="W51" s="23"/>
    </row>
    <row r="52" ht="18.75" customHeight="1" spans="1:23">
      <c r="A52" s="25"/>
      <c r="B52" s="20" t="s">
        <v>316</v>
      </c>
      <c r="C52" s="20" t="s">
        <v>257</v>
      </c>
      <c r="D52" s="20" t="s">
        <v>171</v>
      </c>
      <c r="E52" s="20" t="s">
        <v>172</v>
      </c>
      <c r="F52" s="20" t="s">
        <v>270</v>
      </c>
      <c r="G52" s="20" t="s">
        <v>271</v>
      </c>
      <c r="H52" s="23">
        <v>12996</v>
      </c>
      <c r="I52" s="23">
        <v>12996</v>
      </c>
      <c r="J52" s="23"/>
      <c r="K52" s="23"/>
      <c r="L52" s="23">
        <v>12996</v>
      </c>
      <c r="M52" s="23"/>
      <c r="N52" s="23"/>
      <c r="O52" s="23"/>
      <c r="P52" s="23"/>
      <c r="Q52" s="23"/>
      <c r="R52" s="23"/>
      <c r="S52" s="23"/>
      <c r="T52" s="23"/>
      <c r="U52" s="23"/>
      <c r="V52" s="23"/>
      <c r="W52" s="23"/>
    </row>
    <row r="53" ht="18.75" customHeight="1" spans="1:23">
      <c r="A53" s="25"/>
      <c r="B53" s="20" t="s">
        <v>316</v>
      </c>
      <c r="C53" s="20" t="s">
        <v>257</v>
      </c>
      <c r="D53" s="20" t="s">
        <v>171</v>
      </c>
      <c r="E53" s="20" t="s">
        <v>172</v>
      </c>
      <c r="F53" s="20" t="s">
        <v>270</v>
      </c>
      <c r="G53" s="20" t="s">
        <v>271</v>
      </c>
      <c r="H53" s="23">
        <v>6663.38</v>
      </c>
      <c r="I53" s="23">
        <v>6663.38</v>
      </c>
      <c r="J53" s="23"/>
      <c r="K53" s="23"/>
      <c r="L53" s="23">
        <v>6663.38</v>
      </c>
      <c r="M53" s="23"/>
      <c r="N53" s="23"/>
      <c r="O53" s="23"/>
      <c r="P53" s="23"/>
      <c r="Q53" s="23"/>
      <c r="R53" s="23"/>
      <c r="S53" s="23"/>
      <c r="T53" s="23"/>
      <c r="U53" s="23"/>
      <c r="V53" s="23"/>
      <c r="W53" s="23"/>
    </row>
    <row r="54" ht="18.75" customHeight="1" spans="1:23">
      <c r="A54" s="25"/>
      <c r="B54" s="20" t="s">
        <v>317</v>
      </c>
      <c r="C54" s="20" t="s">
        <v>210</v>
      </c>
      <c r="D54" s="20" t="s">
        <v>209</v>
      </c>
      <c r="E54" s="20" t="s">
        <v>210</v>
      </c>
      <c r="F54" s="20" t="s">
        <v>273</v>
      </c>
      <c r="G54" s="20" t="s">
        <v>210</v>
      </c>
      <c r="H54" s="23">
        <v>399803.04</v>
      </c>
      <c r="I54" s="23">
        <v>399803.04</v>
      </c>
      <c r="J54" s="23"/>
      <c r="K54" s="23"/>
      <c r="L54" s="23">
        <v>399803.04</v>
      </c>
      <c r="M54" s="23"/>
      <c r="N54" s="23"/>
      <c r="O54" s="23"/>
      <c r="P54" s="23"/>
      <c r="Q54" s="23"/>
      <c r="R54" s="23"/>
      <c r="S54" s="23"/>
      <c r="T54" s="23"/>
      <c r="U54" s="23"/>
      <c r="V54" s="23"/>
      <c r="W54" s="23"/>
    </row>
    <row r="55" ht="18.75" customHeight="1" spans="1:23">
      <c r="A55" s="25"/>
      <c r="B55" s="20" t="s">
        <v>318</v>
      </c>
      <c r="C55" s="20" t="s">
        <v>275</v>
      </c>
      <c r="D55" s="20" t="s">
        <v>175</v>
      </c>
      <c r="E55" s="20" t="s">
        <v>176</v>
      </c>
      <c r="F55" s="20" t="s">
        <v>319</v>
      </c>
      <c r="G55" s="20" t="s">
        <v>320</v>
      </c>
      <c r="H55" s="23">
        <v>9600</v>
      </c>
      <c r="I55" s="23">
        <v>9600</v>
      </c>
      <c r="J55" s="23"/>
      <c r="K55" s="23"/>
      <c r="L55" s="23">
        <v>9600</v>
      </c>
      <c r="M55" s="23"/>
      <c r="N55" s="23"/>
      <c r="O55" s="23"/>
      <c r="P55" s="23"/>
      <c r="Q55" s="23"/>
      <c r="R55" s="23"/>
      <c r="S55" s="23"/>
      <c r="T55" s="23"/>
      <c r="U55" s="23"/>
      <c r="V55" s="23"/>
      <c r="W55" s="23"/>
    </row>
    <row r="56" ht="18.75" customHeight="1" spans="1:23">
      <c r="A56" s="25"/>
      <c r="B56" s="20" t="s">
        <v>318</v>
      </c>
      <c r="C56" s="20" t="s">
        <v>275</v>
      </c>
      <c r="D56" s="20" t="s">
        <v>175</v>
      </c>
      <c r="E56" s="20" t="s">
        <v>176</v>
      </c>
      <c r="F56" s="20" t="s">
        <v>321</v>
      </c>
      <c r="G56" s="20" t="s">
        <v>322</v>
      </c>
      <c r="H56" s="23">
        <v>8400</v>
      </c>
      <c r="I56" s="23">
        <v>8400</v>
      </c>
      <c r="J56" s="23"/>
      <c r="K56" s="23"/>
      <c r="L56" s="23">
        <v>8400</v>
      </c>
      <c r="M56" s="23"/>
      <c r="N56" s="23"/>
      <c r="O56" s="23"/>
      <c r="P56" s="23"/>
      <c r="Q56" s="23"/>
      <c r="R56" s="23"/>
      <c r="S56" s="23"/>
      <c r="T56" s="23"/>
      <c r="U56" s="23"/>
      <c r="V56" s="23"/>
      <c r="W56" s="23"/>
    </row>
    <row r="57" ht="18.75" customHeight="1" spans="1:23">
      <c r="A57" s="25"/>
      <c r="B57" s="20" t="s">
        <v>323</v>
      </c>
      <c r="C57" s="20" t="s">
        <v>281</v>
      </c>
      <c r="D57" s="20" t="s">
        <v>175</v>
      </c>
      <c r="E57" s="20" t="s">
        <v>176</v>
      </c>
      <c r="F57" s="20" t="s">
        <v>282</v>
      </c>
      <c r="G57" s="20" t="s">
        <v>217</v>
      </c>
      <c r="H57" s="23">
        <v>20000</v>
      </c>
      <c r="I57" s="23">
        <v>20000</v>
      </c>
      <c r="J57" s="23"/>
      <c r="K57" s="23"/>
      <c r="L57" s="23">
        <v>20000</v>
      </c>
      <c r="M57" s="23"/>
      <c r="N57" s="23"/>
      <c r="O57" s="23"/>
      <c r="P57" s="23"/>
      <c r="Q57" s="23"/>
      <c r="R57" s="23"/>
      <c r="S57" s="23"/>
      <c r="T57" s="23"/>
      <c r="U57" s="23"/>
      <c r="V57" s="23"/>
      <c r="W57" s="23"/>
    </row>
    <row r="58" ht="18.75" customHeight="1" spans="1:23">
      <c r="A58" s="25"/>
      <c r="B58" s="20" t="s">
        <v>318</v>
      </c>
      <c r="C58" s="20" t="s">
        <v>275</v>
      </c>
      <c r="D58" s="20" t="s">
        <v>175</v>
      </c>
      <c r="E58" s="20" t="s">
        <v>176</v>
      </c>
      <c r="F58" s="20" t="s">
        <v>278</v>
      </c>
      <c r="G58" s="20" t="s">
        <v>279</v>
      </c>
      <c r="H58" s="23">
        <v>10000</v>
      </c>
      <c r="I58" s="23">
        <v>10000</v>
      </c>
      <c r="J58" s="23"/>
      <c r="K58" s="23"/>
      <c r="L58" s="23">
        <v>10000</v>
      </c>
      <c r="M58" s="23"/>
      <c r="N58" s="23"/>
      <c r="O58" s="23"/>
      <c r="P58" s="23"/>
      <c r="Q58" s="23"/>
      <c r="R58" s="23"/>
      <c r="S58" s="23"/>
      <c r="T58" s="23"/>
      <c r="U58" s="23"/>
      <c r="V58" s="23"/>
      <c r="W58" s="23"/>
    </row>
    <row r="59" ht="18.75" customHeight="1" spans="1:23">
      <c r="A59" s="25"/>
      <c r="B59" s="20" t="s">
        <v>318</v>
      </c>
      <c r="C59" s="20" t="s">
        <v>275</v>
      </c>
      <c r="D59" s="20" t="s">
        <v>175</v>
      </c>
      <c r="E59" s="20" t="s">
        <v>176</v>
      </c>
      <c r="F59" s="20" t="s">
        <v>324</v>
      </c>
      <c r="G59" s="20" t="s">
        <v>325</v>
      </c>
      <c r="H59" s="23">
        <v>5000</v>
      </c>
      <c r="I59" s="23">
        <v>5000</v>
      </c>
      <c r="J59" s="23"/>
      <c r="K59" s="23"/>
      <c r="L59" s="23">
        <v>5000</v>
      </c>
      <c r="M59" s="23"/>
      <c r="N59" s="23"/>
      <c r="O59" s="23"/>
      <c r="P59" s="23"/>
      <c r="Q59" s="23"/>
      <c r="R59" s="23"/>
      <c r="S59" s="23"/>
      <c r="T59" s="23"/>
      <c r="U59" s="23"/>
      <c r="V59" s="23"/>
      <c r="W59" s="23"/>
    </row>
    <row r="60" ht="18.75" customHeight="1" spans="1:23">
      <c r="A60" s="25"/>
      <c r="B60" s="20" t="s">
        <v>318</v>
      </c>
      <c r="C60" s="20" t="s">
        <v>275</v>
      </c>
      <c r="D60" s="20" t="s">
        <v>175</v>
      </c>
      <c r="E60" s="20" t="s">
        <v>176</v>
      </c>
      <c r="F60" s="20" t="s">
        <v>326</v>
      </c>
      <c r="G60" s="20" t="s">
        <v>327</v>
      </c>
      <c r="H60" s="23">
        <v>10000</v>
      </c>
      <c r="I60" s="23">
        <v>10000</v>
      </c>
      <c r="J60" s="23"/>
      <c r="K60" s="23"/>
      <c r="L60" s="23">
        <v>10000</v>
      </c>
      <c r="M60" s="23"/>
      <c r="N60" s="23"/>
      <c r="O60" s="23"/>
      <c r="P60" s="23"/>
      <c r="Q60" s="23"/>
      <c r="R60" s="23"/>
      <c r="S60" s="23"/>
      <c r="T60" s="23"/>
      <c r="U60" s="23"/>
      <c r="V60" s="23"/>
      <c r="W60" s="23"/>
    </row>
    <row r="61" ht="18.75" customHeight="1" spans="1:23">
      <c r="A61" s="25"/>
      <c r="B61" s="20" t="s">
        <v>318</v>
      </c>
      <c r="C61" s="20" t="s">
        <v>275</v>
      </c>
      <c r="D61" s="20" t="s">
        <v>175</v>
      </c>
      <c r="E61" s="20" t="s">
        <v>176</v>
      </c>
      <c r="F61" s="20" t="s">
        <v>276</v>
      </c>
      <c r="G61" s="20" t="s">
        <v>277</v>
      </c>
      <c r="H61" s="23">
        <v>49000</v>
      </c>
      <c r="I61" s="23">
        <v>49000</v>
      </c>
      <c r="J61" s="23"/>
      <c r="K61" s="23"/>
      <c r="L61" s="23">
        <v>49000</v>
      </c>
      <c r="M61" s="23"/>
      <c r="N61" s="23"/>
      <c r="O61" s="23"/>
      <c r="P61" s="23"/>
      <c r="Q61" s="23"/>
      <c r="R61" s="23"/>
      <c r="S61" s="23"/>
      <c r="T61" s="23"/>
      <c r="U61" s="23"/>
      <c r="V61" s="23"/>
      <c r="W61" s="23"/>
    </row>
    <row r="62" ht="18.75" customHeight="1" spans="1:23">
      <c r="A62" s="25"/>
      <c r="B62" s="20" t="s">
        <v>328</v>
      </c>
      <c r="C62" s="20" t="s">
        <v>288</v>
      </c>
      <c r="D62" s="20" t="s">
        <v>175</v>
      </c>
      <c r="E62" s="20" t="s">
        <v>176</v>
      </c>
      <c r="F62" s="20" t="s">
        <v>289</v>
      </c>
      <c r="G62" s="20" t="s">
        <v>288</v>
      </c>
      <c r="H62" s="23">
        <v>58007.04</v>
      </c>
      <c r="I62" s="23">
        <v>58007.04</v>
      </c>
      <c r="J62" s="23"/>
      <c r="K62" s="23"/>
      <c r="L62" s="23">
        <v>58007.04</v>
      </c>
      <c r="M62" s="23"/>
      <c r="N62" s="23"/>
      <c r="O62" s="23"/>
      <c r="P62" s="23"/>
      <c r="Q62" s="23"/>
      <c r="R62" s="23"/>
      <c r="S62" s="23"/>
      <c r="T62" s="23"/>
      <c r="U62" s="23"/>
      <c r="V62" s="23"/>
      <c r="W62" s="23"/>
    </row>
    <row r="63" ht="18.75" customHeight="1" spans="1:23">
      <c r="A63" s="25"/>
      <c r="B63" s="20" t="s">
        <v>329</v>
      </c>
      <c r="C63" s="20" t="s">
        <v>286</v>
      </c>
      <c r="D63" s="20" t="s">
        <v>175</v>
      </c>
      <c r="E63" s="20" t="s">
        <v>176</v>
      </c>
      <c r="F63" s="20" t="s">
        <v>285</v>
      </c>
      <c r="G63" s="20" t="s">
        <v>286</v>
      </c>
      <c r="H63" s="23">
        <v>40000</v>
      </c>
      <c r="I63" s="23">
        <v>40000</v>
      </c>
      <c r="J63" s="23"/>
      <c r="K63" s="23"/>
      <c r="L63" s="23">
        <v>40000</v>
      </c>
      <c r="M63" s="23"/>
      <c r="N63" s="23"/>
      <c r="O63" s="23"/>
      <c r="P63" s="23"/>
      <c r="Q63" s="23"/>
      <c r="R63" s="23"/>
      <c r="S63" s="23"/>
      <c r="T63" s="23"/>
      <c r="U63" s="23"/>
      <c r="V63" s="23"/>
      <c r="W63" s="23"/>
    </row>
    <row r="64" ht="18.75" customHeight="1" spans="1:23">
      <c r="A64" s="25"/>
      <c r="B64" s="20" t="s">
        <v>330</v>
      </c>
      <c r="C64" s="20" t="s">
        <v>331</v>
      </c>
      <c r="D64" s="20" t="s">
        <v>175</v>
      </c>
      <c r="E64" s="20" t="s">
        <v>176</v>
      </c>
      <c r="F64" s="20" t="s">
        <v>332</v>
      </c>
      <c r="G64" s="20" t="s">
        <v>333</v>
      </c>
      <c r="H64" s="23">
        <v>235200</v>
      </c>
      <c r="I64" s="23">
        <v>235200</v>
      </c>
      <c r="J64" s="23"/>
      <c r="K64" s="23"/>
      <c r="L64" s="23">
        <v>235200</v>
      </c>
      <c r="M64" s="23"/>
      <c r="N64" s="23"/>
      <c r="O64" s="23"/>
      <c r="P64" s="23"/>
      <c r="Q64" s="23"/>
      <c r="R64" s="23"/>
      <c r="S64" s="23"/>
      <c r="T64" s="23"/>
      <c r="U64" s="23"/>
      <c r="V64" s="23"/>
      <c r="W64" s="23"/>
    </row>
    <row r="65" ht="18.75" customHeight="1" spans="1:23">
      <c r="A65" s="25"/>
      <c r="B65" s="20" t="s">
        <v>334</v>
      </c>
      <c r="C65" s="20" t="s">
        <v>291</v>
      </c>
      <c r="D65" s="20" t="s">
        <v>175</v>
      </c>
      <c r="E65" s="20" t="s">
        <v>176</v>
      </c>
      <c r="F65" s="20" t="s">
        <v>292</v>
      </c>
      <c r="G65" s="20" t="s">
        <v>293</v>
      </c>
      <c r="H65" s="23">
        <v>44831.32</v>
      </c>
      <c r="I65" s="23">
        <v>44831.32</v>
      </c>
      <c r="J65" s="23"/>
      <c r="K65" s="23"/>
      <c r="L65" s="23">
        <v>44831.32</v>
      </c>
      <c r="M65" s="23"/>
      <c r="N65" s="23"/>
      <c r="O65" s="23"/>
      <c r="P65" s="23"/>
      <c r="Q65" s="23"/>
      <c r="R65" s="23"/>
      <c r="S65" s="23"/>
      <c r="T65" s="23"/>
      <c r="U65" s="23"/>
      <c r="V65" s="23"/>
      <c r="W65" s="23"/>
    </row>
    <row r="66" ht="18.75" customHeight="1" spans="1:23">
      <c r="A66" s="25"/>
      <c r="B66" s="20" t="s">
        <v>335</v>
      </c>
      <c r="C66" s="20" t="s">
        <v>295</v>
      </c>
      <c r="D66" s="20" t="s">
        <v>155</v>
      </c>
      <c r="E66" s="20" t="s">
        <v>156</v>
      </c>
      <c r="F66" s="20" t="s">
        <v>296</v>
      </c>
      <c r="G66" s="20" t="s">
        <v>297</v>
      </c>
      <c r="H66" s="23">
        <v>537489</v>
      </c>
      <c r="I66" s="23">
        <v>537489</v>
      </c>
      <c r="J66" s="23"/>
      <c r="K66" s="23"/>
      <c r="L66" s="23">
        <v>537489</v>
      </c>
      <c r="M66" s="23"/>
      <c r="N66" s="23"/>
      <c r="O66" s="23"/>
      <c r="P66" s="23"/>
      <c r="Q66" s="23"/>
      <c r="R66" s="23"/>
      <c r="S66" s="23"/>
      <c r="T66" s="23"/>
      <c r="U66" s="23"/>
      <c r="V66" s="23"/>
      <c r="W66" s="23"/>
    </row>
    <row r="67" ht="18.75" customHeight="1" spans="1:23">
      <c r="A67" s="25"/>
      <c r="B67" s="20" t="s">
        <v>336</v>
      </c>
      <c r="C67" s="20" t="s">
        <v>337</v>
      </c>
      <c r="D67" s="20" t="s">
        <v>175</v>
      </c>
      <c r="E67" s="20" t="s">
        <v>176</v>
      </c>
      <c r="F67" s="20" t="s">
        <v>300</v>
      </c>
      <c r="G67" s="20" t="s">
        <v>301</v>
      </c>
      <c r="H67" s="23">
        <v>5088</v>
      </c>
      <c r="I67" s="23">
        <v>5088</v>
      </c>
      <c r="J67" s="23"/>
      <c r="K67" s="23"/>
      <c r="L67" s="23">
        <v>5088</v>
      </c>
      <c r="M67" s="23"/>
      <c r="N67" s="23"/>
      <c r="O67" s="23"/>
      <c r="P67" s="23"/>
      <c r="Q67" s="23"/>
      <c r="R67" s="23"/>
      <c r="S67" s="23"/>
      <c r="T67" s="23"/>
      <c r="U67" s="23"/>
      <c r="V67" s="23"/>
      <c r="W67" s="23"/>
    </row>
    <row r="68" ht="18.75" customHeight="1" spans="1:23">
      <c r="A68" s="25"/>
      <c r="B68" s="20" t="s">
        <v>338</v>
      </c>
      <c r="C68" s="20" t="s">
        <v>303</v>
      </c>
      <c r="D68" s="20" t="s">
        <v>163</v>
      </c>
      <c r="E68" s="20" t="s">
        <v>164</v>
      </c>
      <c r="F68" s="20" t="s">
        <v>300</v>
      </c>
      <c r="G68" s="20" t="s">
        <v>301</v>
      </c>
      <c r="H68" s="23">
        <v>18000</v>
      </c>
      <c r="I68" s="23">
        <v>18000</v>
      </c>
      <c r="J68" s="23"/>
      <c r="K68" s="23"/>
      <c r="L68" s="23">
        <v>18000</v>
      </c>
      <c r="M68" s="23"/>
      <c r="N68" s="23"/>
      <c r="O68" s="23"/>
      <c r="P68" s="23"/>
      <c r="Q68" s="23"/>
      <c r="R68" s="23"/>
      <c r="S68" s="23"/>
      <c r="T68" s="23"/>
      <c r="U68" s="23"/>
      <c r="V68" s="23"/>
      <c r="W68" s="23"/>
    </row>
    <row r="69" ht="18.75" customHeight="1" spans="1:23">
      <c r="A69" s="25"/>
      <c r="B69" s="20" t="s">
        <v>316</v>
      </c>
      <c r="C69" s="20" t="s">
        <v>257</v>
      </c>
      <c r="D69" s="20" t="s">
        <v>167</v>
      </c>
      <c r="E69" s="20" t="s">
        <v>168</v>
      </c>
      <c r="F69" s="20" t="s">
        <v>304</v>
      </c>
      <c r="G69" s="20" t="s">
        <v>305</v>
      </c>
      <c r="H69" s="23"/>
      <c r="I69" s="23"/>
      <c r="J69" s="23"/>
      <c r="K69" s="23"/>
      <c r="L69" s="23"/>
      <c r="M69" s="23"/>
      <c r="N69" s="23"/>
      <c r="O69" s="23"/>
      <c r="P69" s="23"/>
      <c r="Q69" s="23"/>
      <c r="R69" s="23"/>
      <c r="S69" s="23"/>
      <c r="T69" s="23"/>
      <c r="U69" s="23"/>
      <c r="V69" s="23"/>
      <c r="W69" s="23"/>
    </row>
    <row r="70" ht="18.75" customHeight="1" spans="1:23">
      <c r="A70" s="141" t="s">
        <v>76</v>
      </c>
      <c r="B70" s="25"/>
      <c r="C70" s="25"/>
      <c r="D70" s="25"/>
      <c r="E70" s="25"/>
      <c r="F70" s="25"/>
      <c r="G70" s="25"/>
      <c r="H70" s="23">
        <v>3511974.81</v>
      </c>
      <c r="I70" s="23">
        <v>3511974.81</v>
      </c>
      <c r="J70" s="23"/>
      <c r="K70" s="23"/>
      <c r="L70" s="23">
        <v>3511974.81</v>
      </c>
      <c r="M70" s="23"/>
      <c r="N70" s="23"/>
      <c r="O70" s="23"/>
      <c r="P70" s="23"/>
      <c r="Q70" s="23"/>
      <c r="R70" s="23"/>
      <c r="S70" s="23"/>
      <c r="T70" s="23"/>
      <c r="U70" s="23"/>
      <c r="V70" s="23"/>
      <c r="W70" s="23"/>
    </row>
    <row r="71" ht="18.75" customHeight="1" spans="1:23">
      <c r="A71" s="25"/>
      <c r="B71" s="20" t="s">
        <v>339</v>
      </c>
      <c r="C71" s="20" t="s">
        <v>243</v>
      </c>
      <c r="D71" s="20" t="s">
        <v>177</v>
      </c>
      <c r="E71" s="20" t="s">
        <v>178</v>
      </c>
      <c r="F71" s="20" t="s">
        <v>244</v>
      </c>
      <c r="G71" s="20" t="s">
        <v>245</v>
      </c>
      <c r="H71" s="23">
        <v>814308</v>
      </c>
      <c r="I71" s="23">
        <v>814308</v>
      </c>
      <c r="J71" s="23"/>
      <c r="K71" s="23"/>
      <c r="L71" s="23">
        <v>814308</v>
      </c>
      <c r="M71" s="23"/>
      <c r="N71" s="23"/>
      <c r="O71" s="23"/>
      <c r="P71" s="23"/>
      <c r="Q71" s="23"/>
      <c r="R71" s="23"/>
      <c r="S71" s="23"/>
      <c r="T71" s="23"/>
      <c r="U71" s="23"/>
      <c r="V71" s="23"/>
      <c r="W71" s="23"/>
    </row>
    <row r="72" ht="18.75" customHeight="1" spans="1:23">
      <c r="A72" s="25"/>
      <c r="B72" s="20" t="s">
        <v>339</v>
      </c>
      <c r="C72" s="20" t="s">
        <v>243</v>
      </c>
      <c r="D72" s="20" t="s">
        <v>177</v>
      </c>
      <c r="E72" s="20" t="s">
        <v>178</v>
      </c>
      <c r="F72" s="20" t="s">
        <v>246</v>
      </c>
      <c r="G72" s="20" t="s">
        <v>247</v>
      </c>
      <c r="H72" s="23">
        <v>244320</v>
      </c>
      <c r="I72" s="23">
        <v>244320</v>
      </c>
      <c r="J72" s="23"/>
      <c r="K72" s="23"/>
      <c r="L72" s="23">
        <v>244320</v>
      </c>
      <c r="M72" s="23"/>
      <c r="N72" s="23"/>
      <c r="O72" s="23"/>
      <c r="P72" s="23"/>
      <c r="Q72" s="23"/>
      <c r="R72" s="23"/>
      <c r="S72" s="23"/>
      <c r="T72" s="23"/>
      <c r="U72" s="23"/>
      <c r="V72" s="23"/>
      <c r="W72" s="23"/>
    </row>
    <row r="73" ht="18.75" customHeight="1" spans="1:23">
      <c r="A73" s="25"/>
      <c r="B73" s="20" t="s">
        <v>340</v>
      </c>
      <c r="C73" s="20" t="s">
        <v>249</v>
      </c>
      <c r="D73" s="20" t="s">
        <v>177</v>
      </c>
      <c r="E73" s="20" t="s">
        <v>178</v>
      </c>
      <c r="F73" s="20" t="s">
        <v>250</v>
      </c>
      <c r="G73" s="20" t="s">
        <v>251</v>
      </c>
      <c r="H73" s="23">
        <v>481080</v>
      </c>
      <c r="I73" s="23">
        <v>481080</v>
      </c>
      <c r="J73" s="23"/>
      <c r="K73" s="23"/>
      <c r="L73" s="23">
        <v>481080</v>
      </c>
      <c r="M73" s="23"/>
      <c r="N73" s="23"/>
      <c r="O73" s="23"/>
      <c r="P73" s="23"/>
      <c r="Q73" s="23"/>
      <c r="R73" s="23"/>
      <c r="S73" s="23"/>
      <c r="T73" s="23"/>
      <c r="U73" s="23"/>
      <c r="V73" s="23"/>
      <c r="W73" s="23"/>
    </row>
    <row r="74" ht="18.75" customHeight="1" spans="1:23">
      <c r="A74" s="25"/>
      <c r="B74" s="20" t="s">
        <v>341</v>
      </c>
      <c r="C74" s="20" t="s">
        <v>253</v>
      </c>
      <c r="D74" s="20" t="s">
        <v>177</v>
      </c>
      <c r="E74" s="20" t="s">
        <v>178</v>
      </c>
      <c r="F74" s="20" t="s">
        <v>250</v>
      </c>
      <c r="G74" s="20" t="s">
        <v>251</v>
      </c>
      <c r="H74" s="23">
        <v>306000</v>
      </c>
      <c r="I74" s="23">
        <v>306000</v>
      </c>
      <c r="J74" s="23"/>
      <c r="K74" s="23"/>
      <c r="L74" s="23">
        <v>306000</v>
      </c>
      <c r="M74" s="23"/>
      <c r="N74" s="23"/>
      <c r="O74" s="23"/>
      <c r="P74" s="23"/>
      <c r="Q74" s="23"/>
      <c r="R74" s="23"/>
      <c r="S74" s="23"/>
      <c r="T74" s="23"/>
      <c r="U74" s="23"/>
      <c r="V74" s="23"/>
      <c r="W74" s="23"/>
    </row>
    <row r="75" ht="18.75" customHeight="1" spans="1:23">
      <c r="A75" s="25"/>
      <c r="B75" s="20" t="s">
        <v>342</v>
      </c>
      <c r="C75" s="20" t="s">
        <v>255</v>
      </c>
      <c r="D75" s="20" t="s">
        <v>177</v>
      </c>
      <c r="E75" s="20" t="s">
        <v>178</v>
      </c>
      <c r="F75" s="20" t="s">
        <v>250</v>
      </c>
      <c r="G75" s="20" t="s">
        <v>251</v>
      </c>
      <c r="H75" s="23">
        <v>238920</v>
      </c>
      <c r="I75" s="23">
        <v>238920</v>
      </c>
      <c r="J75" s="23"/>
      <c r="K75" s="23"/>
      <c r="L75" s="23">
        <v>238920</v>
      </c>
      <c r="M75" s="23"/>
      <c r="N75" s="23"/>
      <c r="O75" s="23"/>
      <c r="P75" s="23"/>
      <c r="Q75" s="23"/>
      <c r="R75" s="23"/>
      <c r="S75" s="23"/>
      <c r="T75" s="23"/>
      <c r="U75" s="23"/>
      <c r="V75" s="23"/>
      <c r="W75" s="23"/>
    </row>
    <row r="76" ht="18.75" customHeight="1" spans="1:23">
      <c r="A76" s="25"/>
      <c r="B76" s="20" t="s">
        <v>343</v>
      </c>
      <c r="C76" s="20" t="s">
        <v>257</v>
      </c>
      <c r="D76" s="20" t="s">
        <v>159</v>
      </c>
      <c r="E76" s="20" t="s">
        <v>160</v>
      </c>
      <c r="F76" s="20" t="s">
        <v>258</v>
      </c>
      <c r="G76" s="20" t="s">
        <v>259</v>
      </c>
      <c r="H76" s="23">
        <v>269892.48</v>
      </c>
      <c r="I76" s="23">
        <v>269892.48</v>
      </c>
      <c r="J76" s="23"/>
      <c r="K76" s="23"/>
      <c r="L76" s="23">
        <v>269892.48</v>
      </c>
      <c r="M76" s="23"/>
      <c r="N76" s="23"/>
      <c r="O76" s="23"/>
      <c r="P76" s="23"/>
      <c r="Q76" s="23"/>
      <c r="R76" s="23"/>
      <c r="S76" s="23"/>
      <c r="T76" s="23"/>
      <c r="U76" s="23"/>
      <c r="V76" s="23"/>
      <c r="W76" s="23"/>
    </row>
    <row r="77" ht="18.75" customHeight="1" spans="1:23">
      <c r="A77" s="25"/>
      <c r="B77" s="20" t="s">
        <v>343</v>
      </c>
      <c r="C77" s="20" t="s">
        <v>257</v>
      </c>
      <c r="D77" s="20" t="s">
        <v>260</v>
      </c>
      <c r="E77" s="20" t="s">
        <v>261</v>
      </c>
      <c r="F77" s="20" t="s">
        <v>262</v>
      </c>
      <c r="G77" s="20" t="s">
        <v>263</v>
      </c>
      <c r="H77" s="23"/>
      <c r="I77" s="23"/>
      <c r="J77" s="23"/>
      <c r="K77" s="23"/>
      <c r="L77" s="23"/>
      <c r="M77" s="23"/>
      <c r="N77" s="23"/>
      <c r="O77" s="23"/>
      <c r="P77" s="23"/>
      <c r="Q77" s="23"/>
      <c r="R77" s="23"/>
      <c r="S77" s="23"/>
      <c r="T77" s="23"/>
      <c r="U77" s="23"/>
      <c r="V77" s="23"/>
      <c r="W77" s="23"/>
    </row>
    <row r="78" ht="18.75" customHeight="1" spans="1:23">
      <c r="A78" s="25"/>
      <c r="B78" s="20" t="s">
        <v>343</v>
      </c>
      <c r="C78" s="20" t="s">
        <v>257</v>
      </c>
      <c r="D78" s="20" t="s">
        <v>167</v>
      </c>
      <c r="E78" s="20" t="s">
        <v>168</v>
      </c>
      <c r="F78" s="20" t="s">
        <v>264</v>
      </c>
      <c r="G78" s="20" t="s">
        <v>265</v>
      </c>
      <c r="H78" s="23"/>
      <c r="I78" s="23"/>
      <c r="J78" s="23"/>
      <c r="K78" s="23"/>
      <c r="L78" s="23"/>
      <c r="M78" s="23"/>
      <c r="N78" s="23"/>
      <c r="O78" s="23"/>
      <c r="P78" s="23"/>
      <c r="Q78" s="23"/>
      <c r="R78" s="23"/>
      <c r="S78" s="23"/>
      <c r="T78" s="23"/>
      <c r="U78" s="23"/>
      <c r="V78" s="23"/>
      <c r="W78" s="23"/>
    </row>
    <row r="79" ht="18.75" customHeight="1" spans="1:23">
      <c r="A79" s="25"/>
      <c r="B79" s="20" t="s">
        <v>343</v>
      </c>
      <c r="C79" s="20" t="s">
        <v>257</v>
      </c>
      <c r="D79" s="20" t="s">
        <v>169</v>
      </c>
      <c r="E79" s="20" t="s">
        <v>170</v>
      </c>
      <c r="F79" s="20" t="s">
        <v>264</v>
      </c>
      <c r="G79" s="20" t="s">
        <v>265</v>
      </c>
      <c r="H79" s="23">
        <v>119764.79</v>
      </c>
      <c r="I79" s="23">
        <v>119764.79</v>
      </c>
      <c r="J79" s="23"/>
      <c r="K79" s="23"/>
      <c r="L79" s="23">
        <v>119764.79</v>
      </c>
      <c r="M79" s="23"/>
      <c r="N79" s="23"/>
      <c r="O79" s="23"/>
      <c r="P79" s="23"/>
      <c r="Q79" s="23"/>
      <c r="R79" s="23"/>
      <c r="S79" s="23"/>
      <c r="T79" s="23"/>
      <c r="U79" s="23"/>
      <c r="V79" s="23"/>
      <c r="W79" s="23"/>
    </row>
    <row r="80" ht="18.75" customHeight="1" spans="1:23">
      <c r="A80" s="25"/>
      <c r="B80" s="20" t="s">
        <v>343</v>
      </c>
      <c r="C80" s="20" t="s">
        <v>257</v>
      </c>
      <c r="D80" s="20" t="s">
        <v>266</v>
      </c>
      <c r="E80" s="20" t="s">
        <v>267</v>
      </c>
      <c r="F80" s="20" t="s">
        <v>268</v>
      </c>
      <c r="G80" s="20" t="s">
        <v>269</v>
      </c>
      <c r="H80" s="23"/>
      <c r="I80" s="23"/>
      <c r="J80" s="23"/>
      <c r="K80" s="23"/>
      <c r="L80" s="23"/>
      <c r="M80" s="23"/>
      <c r="N80" s="23"/>
      <c r="O80" s="23"/>
      <c r="P80" s="23"/>
      <c r="Q80" s="23"/>
      <c r="R80" s="23"/>
      <c r="S80" s="23"/>
      <c r="T80" s="23"/>
      <c r="U80" s="23"/>
      <c r="V80" s="23"/>
      <c r="W80" s="23"/>
    </row>
    <row r="81" ht="18.75" customHeight="1" spans="1:23">
      <c r="A81" s="25"/>
      <c r="B81" s="20" t="s">
        <v>343</v>
      </c>
      <c r="C81" s="20" t="s">
        <v>257</v>
      </c>
      <c r="D81" s="20" t="s">
        <v>177</v>
      </c>
      <c r="E81" s="20" t="s">
        <v>178</v>
      </c>
      <c r="F81" s="20" t="s">
        <v>270</v>
      </c>
      <c r="G81" s="20" t="s">
        <v>271</v>
      </c>
      <c r="H81" s="23">
        <v>11807.8</v>
      </c>
      <c r="I81" s="23">
        <v>11807.8</v>
      </c>
      <c r="J81" s="23"/>
      <c r="K81" s="23"/>
      <c r="L81" s="23">
        <v>11807.8</v>
      </c>
      <c r="M81" s="23"/>
      <c r="N81" s="23"/>
      <c r="O81" s="23"/>
      <c r="P81" s="23"/>
      <c r="Q81" s="23"/>
      <c r="R81" s="23"/>
      <c r="S81" s="23"/>
      <c r="T81" s="23"/>
      <c r="U81" s="23"/>
      <c r="V81" s="23"/>
      <c r="W81" s="23"/>
    </row>
    <row r="82" ht="18.75" customHeight="1" spans="1:23">
      <c r="A82" s="25"/>
      <c r="B82" s="20" t="s">
        <v>343</v>
      </c>
      <c r="C82" s="20" t="s">
        <v>257</v>
      </c>
      <c r="D82" s="20" t="s">
        <v>171</v>
      </c>
      <c r="E82" s="20" t="s">
        <v>172</v>
      </c>
      <c r="F82" s="20" t="s">
        <v>270</v>
      </c>
      <c r="G82" s="20" t="s">
        <v>271</v>
      </c>
      <c r="H82" s="23">
        <v>8664</v>
      </c>
      <c r="I82" s="23">
        <v>8664</v>
      </c>
      <c r="J82" s="23"/>
      <c r="K82" s="23"/>
      <c r="L82" s="23">
        <v>8664</v>
      </c>
      <c r="M82" s="23"/>
      <c r="N82" s="23"/>
      <c r="O82" s="23"/>
      <c r="P82" s="23"/>
      <c r="Q82" s="23"/>
      <c r="R82" s="23"/>
      <c r="S82" s="23"/>
      <c r="T82" s="23"/>
      <c r="U82" s="23"/>
      <c r="V82" s="23"/>
      <c r="W82" s="23"/>
    </row>
    <row r="83" ht="18.75" customHeight="1" spans="1:23">
      <c r="A83" s="25"/>
      <c r="B83" s="20" t="s">
        <v>343</v>
      </c>
      <c r="C83" s="20" t="s">
        <v>257</v>
      </c>
      <c r="D83" s="20" t="s">
        <v>171</v>
      </c>
      <c r="E83" s="20" t="s">
        <v>172</v>
      </c>
      <c r="F83" s="20" t="s">
        <v>270</v>
      </c>
      <c r="G83" s="20" t="s">
        <v>271</v>
      </c>
      <c r="H83" s="23">
        <v>3373.66</v>
      </c>
      <c r="I83" s="23">
        <v>3373.66</v>
      </c>
      <c r="J83" s="23"/>
      <c r="K83" s="23"/>
      <c r="L83" s="23">
        <v>3373.66</v>
      </c>
      <c r="M83" s="23"/>
      <c r="N83" s="23"/>
      <c r="O83" s="23"/>
      <c r="P83" s="23"/>
      <c r="Q83" s="23"/>
      <c r="R83" s="23"/>
      <c r="S83" s="23"/>
      <c r="T83" s="23"/>
      <c r="U83" s="23"/>
      <c r="V83" s="23"/>
      <c r="W83" s="23"/>
    </row>
    <row r="84" ht="18.75" customHeight="1" spans="1:23">
      <c r="A84" s="25"/>
      <c r="B84" s="20" t="s">
        <v>344</v>
      </c>
      <c r="C84" s="20" t="s">
        <v>210</v>
      </c>
      <c r="D84" s="20" t="s">
        <v>209</v>
      </c>
      <c r="E84" s="20" t="s">
        <v>210</v>
      </c>
      <c r="F84" s="20" t="s">
        <v>273</v>
      </c>
      <c r="G84" s="20" t="s">
        <v>210</v>
      </c>
      <c r="H84" s="23">
        <v>202419.36</v>
      </c>
      <c r="I84" s="23">
        <v>202419.36</v>
      </c>
      <c r="J84" s="23"/>
      <c r="K84" s="23"/>
      <c r="L84" s="23">
        <v>202419.36</v>
      </c>
      <c r="M84" s="23"/>
      <c r="N84" s="23"/>
      <c r="O84" s="23"/>
      <c r="P84" s="23"/>
      <c r="Q84" s="23"/>
      <c r="R84" s="23"/>
      <c r="S84" s="23"/>
      <c r="T84" s="23"/>
      <c r="U84" s="23"/>
      <c r="V84" s="23"/>
      <c r="W84" s="23"/>
    </row>
    <row r="85" ht="18.75" customHeight="1" spans="1:23">
      <c r="A85" s="25"/>
      <c r="B85" s="20" t="s">
        <v>345</v>
      </c>
      <c r="C85" s="20" t="s">
        <v>275</v>
      </c>
      <c r="D85" s="20" t="s">
        <v>177</v>
      </c>
      <c r="E85" s="20" t="s">
        <v>178</v>
      </c>
      <c r="F85" s="20" t="s">
        <v>276</v>
      </c>
      <c r="G85" s="20" t="s">
        <v>277</v>
      </c>
      <c r="H85" s="23">
        <v>11000</v>
      </c>
      <c r="I85" s="23">
        <v>11000</v>
      </c>
      <c r="J85" s="23"/>
      <c r="K85" s="23"/>
      <c r="L85" s="23">
        <v>11000</v>
      </c>
      <c r="M85" s="23"/>
      <c r="N85" s="23"/>
      <c r="O85" s="23"/>
      <c r="P85" s="23"/>
      <c r="Q85" s="23"/>
      <c r="R85" s="23"/>
      <c r="S85" s="23"/>
      <c r="T85" s="23"/>
      <c r="U85" s="23"/>
      <c r="V85" s="23"/>
      <c r="W85" s="23"/>
    </row>
    <row r="86" ht="18.75" customHeight="1" spans="1:23">
      <c r="A86" s="25"/>
      <c r="B86" s="20" t="s">
        <v>345</v>
      </c>
      <c r="C86" s="20" t="s">
        <v>275</v>
      </c>
      <c r="D86" s="20" t="s">
        <v>177</v>
      </c>
      <c r="E86" s="20" t="s">
        <v>178</v>
      </c>
      <c r="F86" s="20" t="s">
        <v>278</v>
      </c>
      <c r="G86" s="20" t="s">
        <v>279</v>
      </c>
      <c r="H86" s="23">
        <v>5000</v>
      </c>
      <c r="I86" s="23">
        <v>5000</v>
      </c>
      <c r="J86" s="23"/>
      <c r="K86" s="23"/>
      <c r="L86" s="23">
        <v>5000</v>
      </c>
      <c r="M86" s="23"/>
      <c r="N86" s="23"/>
      <c r="O86" s="23"/>
      <c r="P86" s="23"/>
      <c r="Q86" s="23"/>
      <c r="R86" s="23"/>
      <c r="S86" s="23"/>
      <c r="T86" s="23"/>
      <c r="U86" s="23"/>
      <c r="V86" s="23"/>
      <c r="W86" s="23"/>
    </row>
    <row r="87" ht="18.75" customHeight="1" spans="1:23">
      <c r="A87" s="25"/>
      <c r="B87" s="20" t="s">
        <v>345</v>
      </c>
      <c r="C87" s="20" t="s">
        <v>275</v>
      </c>
      <c r="D87" s="20" t="s">
        <v>177</v>
      </c>
      <c r="E87" s="20" t="s">
        <v>178</v>
      </c>
      <c r="F87" s="20" t="s">
        <v>326</v>
      </c>
      <c r="G87" s="20" t="s">
        <v>327</v>
      </c>
      <c r="H87" s="23">
        <v>6000</v>
      </c>
      <c r="I87" s="23">
        <v>6000</v>
      </c>
      <c r="J87" s="23"/>
      <c r="K87" s="23"/>
      <c r="L87" s="23">
        <v>6000</v>
      </c>
      <c r="M87" s="23"/>
      <c r="N87" s="23"/>
      <c r="O87" s="23"/>
      <c r="P87" s="23"/>
      <c r="Q87" s="23"/>
      <c r="R87" s="23"/>
      <c r="S87" s="23"/>
      <c r="T87" s="23"/>
      <c r="U87" s="23"/>
      <c r="V87" s="23"/>
      <c r="W87" s="23"/>
    </row>
    <row r="88" ht="18.75" customHeight="1" spans="1:23">
      <c r="A88" s="25"/>
      <c r="B88" s="20" t="s">
        <v>345</v>
      </c>
      <c r="C88" s="20" t="s">
        <v>275</v>
      </c>
      <c r="D88" s="20" t="s">
        <v>177</v>
      </c>
      <c r="E88" s="20" t="s">
        <v>178</v>
      </c>
      <c r="F88" s="20" t="s">
        <v>321</v>
      </c>
      <c r="G88" s="20" t="s">
        <v>322</v>
      </c>
      <c r="H88" s="23">
        <v>6000</v>
      </c>
      <c r="I88" s="23">
        <v>6000</v>
      </c>
      <c r="J88" s="23"/>
      <c r="K88" s="23"/>
      <c r="L88" s="23">
        <v>6000</v>
      </c>
      <c r="M88" s="23"/>
      <c r="N88" s="23"/>
      <c r="O88" s="23"/>
      <c r="P88" s="23"/>
      <c r="Q88" s="23"/>
      <c r="R88" s="23"/>
      <c r="S88" s="23"/>
      <c r="T88" s="23"/>
      <c r="U88" s="23"/>
      <c r="V88" s="23"/>
      <c r="W88" s="23"/>
    </row>
    <row r="89" ht="18.75" customHeight="1" spans="1:23">
      <c r="A89" s="25"/>
      <c r="B89" s="20" t="s">
        <v>345</v>
      </c>
      <c r="C89" s="20" t="s">
        <v>275</v>
      </c>
      <c r="D89" s="20" t="s">
        <v>177</v>
      </c>
      <c r="E89" s="20" t="s">
        <v>178</v>
      </c>
      <c r="F89" s="20" t="s">
        <v>319</v>
      </c>
      <c r="G89" s="20" t="s">
        <v>320</v>
      </c>
      <c r="H89" s="23">
        <v>3000</v>
      </c>
      <c r="I89" s="23">
        <v>3000</v>
      </c>
      <c r="J89" s="23"/>
      <c r="K89" s="23"/>
      <c r="L89" s="23">
        <v>3000</v>
      </c>
      <c r="M89" s="23"/>
      <c r="N89" s="23"/>
      <c r="O89" s="23"/>
      <c r="P89" s="23"/>
      <c r="Q89" s="23"/>
      <c r="R89" s="23"/>
      <c r="S89" s="23"/>
      <c r="T89" s="23"/>
      <c r="U89" s="23"/>
      <c r="V89" s="23"/>
      <c r="W89" s="23"/>
    </row>
    <row r="90" ht="18.75" customHeight="1" spans="1:23">
      <c r="A90" s="25"/>
      <c r="B90" s="20" t="s">
        <v>346</v>
      </c>
      <c r="C90" s="20" t="s">
        <v>281</v>
      </c>
      <c r="D90" s="20" t="s">
        <v>177</v>
      </c>
      <c r="E90" s="20" t="s">
        <v>178</v>
      </c>
      <c r="F90" s="20" t="s">
        <v>282</v>
      </c>
      <c r="G90" s="20" t="s">
        <v>217</v>
      </c>
      <c r="H90" s="23">
        <v>3000</v>
      </c>
      <c r="I90" s="23">
        <v>3000</v>
      </c>
      <c r="J90" s="23"/>
      <c r="K90" s="23"/>
      <c r="L90" s="23">
        <v>3000</v>
      </c>
      <c r="M90" s="23"/>
      <c r="N90" s="23"/>
      <c r="O90" s="23"/>
      <c r="P90" s="23"/>
      <c r="Q90" s="23"/>
      <c r="R90" s="23"/>
      <c r="S90" s="23"/>
      <c r="T90" s="23"/>
      <c r="U90" s="23"/>
      <c r="V90" s="23"/>
      <c r="W90" s="23"/>
    </row>
    <row r="91" ht="18.75" customHeight="1" spans="1:23">
      <c r="A91" s="25"/>
      <c r="B91" s="20" t="s">
        <v>347</v>
      </c>
      <c r="C91" s="20" t="s">
        <v>288</v>
      </c>
      <c r="D91" s="20" t="s">
        <v>177</v>
      </c>
      <c r="E91" s="20" t="s">
        <v>178</v>
      </c>
      <c r="F91" s="20" t="s">
        <v>289</v>
      </c>
      <c r="G91" s="20" t="s">
        <v>288</v>
      </c>
      <c r="H91" s="23">
        <v>33736.56</v>
      </c>
      <c r="I91" s="23">
        <v>33736.56</v>
      </c>
      <c r="J91" s="23"/>
      <c r="K91" s="23"/>
      <c r="L91" s="23">
        <v>33736.56</v>
      </c>
      <c r="M91" s="23"/>
      <c r="N91" s="23"/>
      <c r="O91" s="23"/>
      <c r="P91" s="23"/>
      <c r="Q91" s="23"/>
      <c r="R91" s="23"/>
      <c r="S91" s="23"/>
      <c r="T91" s="23"/>
      <c r="U91" s="23"/>
      <c r="V91" s="23"/>
      <c r="W91" s="23"/>
    </row>
    <row r="92" ht="18.75" customHeight="1" spans="1:23">
      <c r="A92" s="25"/>
      <c r="B92" s="20" t="s">
        <v>348</v>
      </c>
      <c r="C92" s="20" t="s">
        <v>291</v>
      </c>
      <c r="D92" s="20" t="s">
        <v>177</v>
      </c>
      <c r="E92" s="20" t="s">
        <v>178</v>
      </c>
      <c r="F92" s="20" t="s">
        <v>292</v>
      </c>
      <c r="G92" s="20" t="s">
        <v>293</v>
      </c>
      <c r="H92" s="23">
        <v>23371</v>
      </c>
      <c r="I92" s="23">
        <v>23371</v>
      </c>
      <c r="J92" s="23"/>
      <c r="K92" s="23"/>
      <c r="L92" s="23">
        <v>23371</v>
      </c>
      <c r="M92" s="23"/>
      <c r="N92" s="23"/>
      <c r="O92" s="23"/>
      <c r="P92" s="23"/>
      <c r="Q92" s="23"/>
      <c r="R92" s="23"/>
      <c r="S92" s="23"/>
      <c r="T92" s="23"/>
      <c r="U92" s="23"/>
      <c r="V92" s="23"/>
      <c r="W92" s="23"/>
    </row>
    <row r="93" ht="18.75" customHeight="1" spans="1:23">
      <c r="A93" s="25"/>
      <c r="B93" s="20" t="s">
        <v>349</v>
      </c>
      <c r="C93" s="20" t="s">
        <v>295</v>
      </c>
      <c r="D93" s="20" t="s">
        <v>157</v>
      </c>
      <c r="E93" s="20" t="s">
        <v>158</v>
      </c>
      <c r="F93" s="20" t="s">
        <v>296</v>
      </c>
      <c r="G93" s="20" t="s">
        <v>297</v>
      </c>
      <c r="H93" s="23">
        <v>451544.4</v>
      </c>
      <c r="I93" s="23">
        <v>451544.4</v>
      </c>
      <c r="J93" s="23"/>
      <c r="K93" s="23"/>
      <c r="L93" s="23">
        <v>451544.4</v>
      </c>
      <c r="M93" s="23"/>
      <c r="N93" s="23"/>
      <c r="O93" s="23"/>
      <c r="P93" s="23"/>
      <c r="Q93" s="23"/>
      <c r="R93" s="23"/>
      <c r="S93" s="23"/>
      <c r="T93" s="23"/>
      <c r="U93" s="23"/>
      <c r="V93" s="23"/>
      <c r="W93" s="23"/>
    </row>
    <row r="94" ht="18.75" customHeight="1" spans="1:23">
      <c r="A94" s="25"/>
      <c r="B94" s="20" t="s">
        <v>350</v>
      </c>
      <c r="C94" s="20" t="s">
        <v>351</v>
      </c>
      <c r="D94" s="20" t="s">
        <v>177</v>
      </c>
      <c r="E94" s="20" t="s">
        <v>178</v>
      </c>
      <c r="F94" s="20" t="s">
        <v>300</v>
      </c>
      <c r="G94" s="20" t="s">
        <v>301</v>
      </c>
      <c r="H94" s="23">
        <v>120000</v>
      </c>
      <c r="I94" s="23">
        <v>120000</v>
      </c>
      <c r="J94" s="23"/>
      <c r="K94" s="23"/>
      <c r="L94" s="23">
        <v>120000</v>
      </c>
      <c r="M94" s="23"/>
      <c r="N94" s="23"/>
      <c r="O94" s="23"/>
      <c r="P94" s="23"/>
      <c r="Q94" s="23"/>
      <c r="R94" s="23"/>
      <c r="S94" s="23"/>
      <c r="T94" s="23"/>
      <c r="U94" s="23"/>
      <c r="V94" s="23"/>
      <c r="W94" s="23"/>
    </row>
    <row r="95" ht="18.75" customHeight="1" spans="1:23">
      <c r="A95" s="25"/>
      <c r="B95" s="20" t="s">
        <v>352</v>
      </c>
      <c r="C95" s="20" t="s">
        <v>303</v>
      </c>
      <c r="D95" s="20" t="s">
        <v>163</v>
      </c>
      <c r="E95" s="20" t="s">
        <v>164</v>
      </c>
      <c r="F95" s="20" t="s">
        <v>300</v>
      </c>
      <c r="G95" s="20" t="s">
        <v>301</v>
      </c>
      <c r="H95" s="23">
        <v>21602.76</v>
      </c>
      <c r="I95" s="23">
        <v>21602.76</v>
      </c>
      <c r="J95" s="23"/>
      <c r="K95" s="23"/>
      <c r="L95" s="23">
        <v>21602.76</v>
      </c>
      <c r="M95" s="23"/>
      <c r="N95" s="23"/>
      <c r="O95" s="23"/>
      <c r="P95" s="23"/>
      <c r="Q95" s="23"/>
      <c r="R95" s="23"/>
      <c r="S95" s="23"/>
      <c r="T95" s="23"/>
      <c r="U95" s="23"/>
      <c r="V95" s="23"/>
      <c r="W95" s="23"/>
    </row>
    <row r="96" ht="18.75" customHeight="1" spans="1:23">
      <c r="A96" s="25"/>
      <c r="B96" s="20" t="s">
        <v>343</v>
      </c>
      <c r="C96" s="20" t="s">
        <v>257</v>
      </c>
      <c r="D96" s="20" t="s">
        <v>167</v>
      </c>
      <c r="E96" s="20" t="s">
        <v>168</v>
      </c>
      <c r="F96" s="20" t="s">
        <v>304</v>
      </c>
      <c r="G96" s="20" t="s">
        <v>305</v>
      </c>
      <c r="H96" s="23"/>
      <c r="I96" s="23"/>
      <c r="J96" s="23"/>
      <c r="K96" s="23"/>
      <c r="L96" s="23"/>
      <c r="M96" s="23"/>
      <c r="N96" s="23"/>
      <c r="O96" s="23"/>
      <c r="P96" s="23"/>
      <c r="Q96" s="23"/>
      <c r="R96" s="23"/>
      <c r="S96" s="23"/>
      <c r="T96" s="23"/>
      <c r="U96" s="23"/>
      <c r="V96" s="23"/>
      <c r="W96" s="23"/>
    </row>
    <row r="97" ht="18.75" customHeight="1" spans="1:23">
      <c r="A97" s="25"/>
      <c r="B97" s="20" t="s">
        <v>353</v>
      </c>
      <c r="C97" s="20" t="s">
        <v>354</v>
      </c>
      <c r="D97" s="20" t="s">
        <v>177</v>
      </c>
      <c r="E97" s="20" t="s">
        <v>178</v>
      </c>
      <c r="F97" s="20" t="s">
        <v>246</v>
      </c>
      <c r="G97" s="20" t="s">
        <v>247</v>
      </c>
      <c r="H97" s="23">
        <v>127170</v>
      </c>
      <c r="I97" s="23">
        <v>127170</v>
      </c>
      <c r="J97" s="23"/>
      <c r="K97" s="23"/>
      <c r="L97" s="23">
        <v>127170</v>
      </c>
      <c r="M97" s="23"/>
      <c r="N97" s="23"/>
      <c r="O97" s="23"/>
      <c r="P97" s="23"/>
      <c r="Q97" s="23"/>
      <c r="R97" s="23"/>
      <c r="S97" s="23"/>
      <c r="T97" s="23"/>
      <c r="U97" s="23"/>
      <c r="V97" s="23"/>
      <c r="W97" s="23"/>
    </row>
    <row r="98" ht="18.75" customHeight="1" spans="1:23">
      <c r="A98" s="141" t="s">
        <v>74</v>
      </c>
      <c r="B98" s="25"/>
      <c r="C98" s="25"/>
      <c r="D98" s="25"/>
      <c r="E98" s="25"/>
      <c r="F98" s="25"/>
      <c r="G98" s="25"/>
      <c r="H98" s="23">
        <v>7329362.1</v>
      </c>
      <c r="I98" s="23">
        <v>7329362.1</v>
      </c>
      <c r="J98" s="23"/>
      <c r="K98" s="23"/>
      <c r="L98" s="23">
        <v>7329362.1</v>
      </c>
      <c r="M98" s="23"/>
      <c r="N98" s="23"/>
      <c r="O98" s="23"/>
      <c r="P98" s="23"/>
      <c r="Q98" s="23"/>
      <c r="R98" s="23"/>
      <c r="S98" s="23"/>
      <c r="T98" s="23"/>
      <c r="U98" s="23"/>
      <c r="V98" s="23"/>
      <c r="W98" s="23"/>
    </row>
    <row r="99" ht="18.75" customHeight="1" spans="1:23">
      <c r="A99" s="25"/>
      <c r="B99" s="20" t="s">
        <v>355</v>
      </c>
      <c r="C99" s="20" t="s">
        <v>243</v>
      </c>
      <c r="D99" s="20" t="s">
        <v>177</v>
      </c>
      <c r="E99" s="20" t="s">
        <v>178</v>
      </c>
      <c r="F99" s="20" t="s">
        <v>244</v>
      </c>
      <c r="G99" s="20" t="s">
        <v>245</v>
      </c>
      <c r="H99" s="23">
        <v>2007480</v>
      </c>
      <c r="I99" s="23">
        <v>2007480</v>
      </c>
      <c r="J99" s="23"/>
      <c r="K99" s="23"/>
      <c r="L99" s="23">
        <v>2007480</v>
      </c>
      <c r="M99" s="23"/>
      <c r="N99" s="23"/>
      <c r="O99" s="23"/>
      <c r="P99" s="23"/>
      <c r="Q99" s="23"/>
      <c r="R99" s="23"/>
      <c r="S99" s="23"/>
      <c r="T99" s="23"/>
      <c r="U99" s="23"/>
      <c r="V99" s="23"/>
      <c r="W99" s="23"/>
    </row>
    <row r="100" ht="18.75" customHeight="1" spans="1:23">
      <c r="A100" s="25"/>
      <c r="B100" s="20" t="s">
        <v>355</v>
      </c>
      <c r="C100" s="20" t="s">
        <v>243</v>
      </c>
      <c r="D100" s="20" t="s">
        <v>177</v>
      </c>
      <c r="E100" s="20" t="s">
        <v>178</v>
      </c>
      <c r="F100" s="20" t="s">
        <v>246</v>
      </c>
      <c r="G100" s="20" t="s">
        <v>247</v>
      </c>
      <c r="H100" s="23">
        <v>518976</v>
      </c>
      <c r="I100" s="23">
        <v>518976</v>
      </c>
      <c r="J100" s="23"/>
      <c r="K100" s="23"/>
      <c r="L100" s="23">
        <v>518976</v>
      </c>
      <c r="M100" s="23"/>
      <c r="N100" s="23"/>
      <c r="O100" s="23"/>
      <c r="P100" s="23"/>
      <c r="Q100" s="23"/>
      <c r="R100" s="23"/>
      <c r="S100" s="23"/>
      <c r="T100" s="23"/>
      <c r="U100" s="23"/>
      <c r="V100" s="23"/>
      <c r="W100" s="23"/>
    </row>
    <row r="101" ht="18.75" customHeight="1" spans="1:23">
      <c r="A101" s="25"/>
      <c r="B101" s="20" t="s">
        <v>356</v>
      </c>
      <c r="C101" s="20" t="s">
        <v>249</v>
      </c>
      <c r="D101" s="20" t="s">
        <v>177</v>
      </c>
      <c r="E101" s="20" t="s">
        <v>178</v>
      </c>
      <c r="F101" s="20" t="s">
        <v>250</v>
      </c>
      <c r="G101" s="20" t="s">
        <v>251</v>
      </c>
      <c r="H101" s="23">
        <v>1068936</v>
      </c>
      <c r="I101" s="23">
        <v>1068936</v>
      </c>
      <c r="J101" s="23"/>
      <c r="K101" s="23"/>
      <c r="L101" s="23">
        <v>1068936</v>
      </c>
      <c r="M101" s="23"/>
      <c r="N101" s="23"/>
      <c r="O101" s="23"/>
      <c r="P101" s="23"/>
      <c r="Q101" s="23"/>
      <c r="R101" s="23"/>
      <c r="S101" s="23"/>
      <c r="T101" s="23"/>
      <c r="U101" s="23"/>
      <c r="V101" s="23"/>
      <c r="W101" s="23"/>
    </row>
    <row r="102" ht="18.75" customHeight="1" spans="1:23">
      <c r="A102" s="25"/>
      <c r="B102" s="20" t="s">
        <v>357</v>
      </c>
      <c r="C102" s="20" t="s">
        <v>253</v>
      </c>
      <c r="D102" s="20" t="s">
        <v>177</v>
      </c>
      <c r="E102" s="20" t="s">
        <v>178</v>
      </c>
      <c r="F102" s="20" t="s">
        <v>250</v>
      </c>
      <c r="G102" s="20" t="s">
        <v>251</v>
      </c>
      <c r="H102" s="23">
        <v>666000</v>
      </c>
      <c r="I102" s="23">
        <v>666000</v>
      </c>
      <c r="J102" s="23"/>
      <c r="K102" s="23"/>
      <c r="L102" s="23">
        <v>666000</v>
      </c>
      <c r="M102" s="23"/>
      <c r="N102" s="23"/>
      <c r="O102" s="23"/>
      <c r="P102" s="23"/>
      <c r="Q102" s="23"/>
      <c r="R102" s="23"/>
      <c r="S102" s="23"/>
      <c r="T102" s="23"/>
      <c r="U102" s="23"/>
      <c r="V102" s="23"/>
      <c r="W102" s="23"/>
    </row>
    <row r="103" ht="18.75" customHeight="1" spans="1:23">
      <c r="A103" s="25"/>
      <c r="B103" s="20" t="s">
        <v>358</v>
      </c>
      <c r="C103" s="20" t="s">
        <v>255</v>
      </c>
      <c r="D103" s="20" t="s">
        <v>177</v>
      </c>
      <c r="E103" s="20" t="s">
        <v>178</v>
      </c>
      <c r="F103" s="20" t="s">
        <v>250</v>
      </c>
      <c r="G103" s="20" t="s">
        <v>251</v>
      </c>
      <c r="H103" s="23">
        <v>529080</v>
      </c>
      <c r="I103" s="23">
        <v>529080</v>
      </c>
      <c r="J103" s="23"/>
      <c r="K103" s="23"/>
      <c r="L103" s="23">
        <v>529080</v>
      </c>
      <c r="M103" s="23"/>
      <c r="N103" s="23"/>
      <c r="O103" s="23"/>
      <c r="P103" s="23"/>
      <c r="Q103" s="23"/>
      <c r="R103" s="23"/>
      <c r="S103" s="23"/>
      <c r="T103" s="23"/>
      <c r="U103" s="23"/>
      <c r="V103" s="23"/>
      <c r="W103" s="23"/>
    </row>
    <row r="104" ht="18.75" customHeight="1" spans="1:23">
      <c r="A104" s="25"/>
      <c r="B104" s="20" t="s">
        <v>359</v>
      </c>
      <c r="C104" s="20" t="s">
        <v>257</v>
      </c>
      <c r="D104" s="20" t="s">
        <v>159</v>
      </c>
      <c r="E104" s="20" t="s">
        <v>160</v>
      </c>
      <c r="F104" s="20" t="s">
        <v>258</v>
      </c>
      <c r="G104" s="20" t="s">
        <v>259</v>
      </c>
      <c r="H104" s="23">
        <v>631537.92</v>
      </c>
      <c r="I104" s="23">
        <v>631537.92</v>
      </c>
      <c r="J104" s="23"/>
      <c r="K104" s="23"/>
      <c r="L104" s="23">
        <v>631537.92</v>
      </c>
      <c r="M104" s="23"/>
      <c r="N104" s="23"/>
      <c r="O104" s="23"/>
      <c r="P104" s="23"/>
      <c r="Q104" s="23"/>
      <c r="R104" s="23"/>
      <c r="S104" s="23"/>
      <c r="T104" s="23"/>
      <c r="U104" s="23"/>
      <c r="V104" s="23"/>
      <c r="W104" s="23"/>
    </row>
    <row r="105" ht="18.75" customHeight="1" spans="1:23">
      <c r="A105" s="25"/>
      <c r="B105" s="20" t="s">
        <v>359</v>
      </c>
      <c r="C105" s="20" t="s">
        <v>257</v>
      </c>
      <c r="D105" s="20" t="s">
        <v>260</v>
      </c>
      <c r="E105" s="20" t="s">
        <v>261</v>
      </c>
      <c r="F105" s="20" t="s">
        <v>262</v>
      </c>
      <c r="G105" s="20" t="s">
        <v>263</v>
      </c>
      <c r="H105" s="23"/>
      <c r="I105" s="23"/>
      <c r="J105" s="23"/>
      <c r="K105" s="23"/>
      <c r="L105" s="23"/>
      <c r="M105" s="23"/>
      <c r="N105" s="23"/>
      <c r="O105" s="23"/>
      <c r="P105" s="23"/>
      <c r="Q105" s="23"/>
      <c r="R105" s="23"/>
      <c r="S105" s="23"/>
      <c r="T105" s="23"/>
      <c r="U105" s="23"/>
      <c r="V105" s="23"/>
      <c r="W105" s="23"/>
    </row>
    <row r="106" ht="18.75" customHeight="1" spans="1:23">
      <c r="A106" s="25"/>
      <c r="B106" s="20" t="s">
        <v>359</v>
      </c>
      <c r="C106" s="20" t="s">
        <v>257</v>
      </c>
      <c r="D106" s="20" t="s">
        <v>167</v>
      </c>
      <c r="E106" s="20" t="s">
        <v>168</v>
      </c>
      <c r="F106" s="20" t="s">
        <v>264</v>
      </c>
      <c r="G106" s="20" t="s">
        <v>265</v>
      </c>
      <c r="H106" s="23"/>
      <c r="I106" s="23"/>
      <c r="J106" s="23"/>
      <c r="K106" s="23"/>
      <c r="L106" s="23"/>
      <c r="M106" s="23"/>
      <c r="N106" s="23"/>
      <c r="O106" s="23"/>
      <c r="P106" s="23"/>
      <c r="Q106" s="23"/>
      <c r="R106" s="23"/>
      <c r="S106" s="23"/>
      <c r="T106" s="23"/>
      <c r="U106" s="23"/>
      <c r="V106" s="23"/>
      <c r="W106" s="23"/>
    </row>
    <row r="107" ht="18.75" customHeight="1" spans="1:23">
      <c r="A107" s="25"/>
      <c r="B107" s="20" t="s">
        <v>359</v>
      </c>
      <c r="C107" s="20" t="s">
        <v>257</v>
      </c>
      <c r="D107" s="20" t="s">
        <v>169</v>
      </c>
      <c r="E107" s="20" t="s">
        <v>170</v>
      </c>
      <c r="F107" s="20" t="s">
        <v>264</v>
      </c>
      <c r="G107" s="20" t="s">
        <v>265</v>
      </c>
      <c r="H107" s="23">
        <v>280244.95</v>
      </c>
      <c r="I107" s="23">
        <v>280244.95</v>
      </c>
      <c r="J107" s="23"/>
      <c r="K107" s="23"/>
      <c r="L107" s="23">
        <v>280244.95</v>
      </c>
      <c r="M107" s="23"/>
      <c r="N107" s="23"/>
      <c r="O107" s="23"/>
      <c r="P107" s="23"/>
      <c r="Q107" s="23"/>
      <c r="R107" s="23"/>
      <c r="S107" s="23"/>
      <c r="T107" s="23"/>
      <c r="U107" s="23"/>
      <c r="V107" s="23"/>
      <c r="W107" s="23"/>
    </row>
    <row r="108" ht="18.75" customHeight="1" spans="1:23">
      <c r="A108" s="25"/>
      <c r="B108" s="20" t="s">
        <v>359</v>
      </c>
      <c r="C108" s="20" t="s">
        <v>257</v>
      </c>
      <c r="D108" s="20" t="s">
        <v>266</v>
      </c>
      <c r="E108" s="20" t="s">
        <v>267</v>
      </c>
      <c r="F108" s="20" t="s">
        <v>268</v>
      </c>
      <c r="G108" s="20" t="s">
        <v>269</v>
      </c>
      <c r="H108" s="23"/>
      <c r="I108" s="23"/>
      <c r="J108" s="23"/>
      <c r="K108" s="23"/>
      <c r="L108" s="23"/>
      <c r="M108" s="23"/>
      <c r="N108" s="23"/>
      <c r="O108" s="23"/>
      <c r="P108" s="23"/>
      <c r="Q108" s="23"/>
      <c r="R108" s="23"/>
      <c r="S108" s="23"/>
      <c r="T108" s="23"/>
      <c r="U108" s="23"/>
      <c r="V108" s="23"/>
      <c r="W108" s="23"/>
    </row>
    <row r="109" ht="18.75" customHeight="1" spans="1:23">
      <c r="A109" s="25"/>
      <c r="B109" s="20" t="s">
        <v>359</v>
      </c>
      <c r="C109" s="20" t="s">
        <v>257</v>
      </c>
      <c r="D109" s="20" t="s">
        <v>177</v>
      </c>
      <c r="E109" s="20" t="s">
        <v>178</v>
      </c>
      <c r="F109" s="20" t="s">
        <v>270</v>
      </c>
      <c r="G109" s="20" t="s">
        <v>271</v>
      </c>
      <c r="H109" s="23">
        <v>27629.78</v>
      </c>
      <c r="I109" s="23">
        <v>27629.78</v>
      </c>
      <c r="J109" s="23"/>
      <c r="K109" s="23"/>
      <c r="L109" s="23">
        <v>27629.78</v>
      </c>
      <c r="M109" s="23"/>
      <c r="N109" s="23"/>
      <c r="O109" s="23"/>
      <c r="P109" s="23"/>
      <c r="Q109" s="23"/>
      <c r="R109" s="23"/>
      <c r="S109" s="23"/>
      <c r="T109" s="23"/>
      <c r="U109" s="23"/>
      <c r="V109" s="23"/>
      <c r="W109" s="23"/>
    </row>
    <row r="110" ht="18.75" customHeight="1" spans="1:23">
      <c r="A110" s="25"/>
      <c r="B110" s="20" t="s">
        <v>359</v>
      </c>
      <c r="C110" s="20" t="s">
        <v>257</v>
      </c>
      <c r="D110" s="20" t="s">
        <v>171</v>
      </c>
      <c r="E110" s="20" t="s">
        <v>172</v>
      </c>
      <c r="F110" s="20" t="s">
        <v>270</v>
      </c>
      <c r="G110" s="20" t="s">
        <v>271</v>
      </c>
      <c r="H110" s="23">
        <v>15504</v>
      </c>
      <c r="I110" s="23">
        <v>15504</v>
      </c>
      <c r="J110" s="23"/>
      <c r="K110" s="23"/>
      <c r="L110" s="23">
        <v>15504</v>
      </c>
      <c r="M110" s="23"/>
      <c r="N110" s="23"/>
      <c r="O110" s="23"/>
      <c r="P110" s="23"/>
      <c r="Q110" s="23"/>
      <c r="R110" s="23"/>
      <c r="S110" s="23"/>
      <c r="T110" s="23"/>
      <c r="U110" s="23"/>
      <c r="V110" s="23"/>
      <c r="W110" s="23"/>
    </row>
    <row r="111" ht="18.75" customHeight="1" spans="1:23">
      <c r="A111" s="25"/>
      <c r="B111" s="20" t="s">
        <v>359</v>
      </c>
      <c r="C111" s="20" t="s">
        <v>257</v>
      </c>
      <c r="D111" s="20" t="s">
        <v>171</v>
      </c>
      <c r="E111" s="20" t="s">
        <v>172</v>
      </c>
      <c r="F111" s="20" t="s">
        <v>270</v>
      </c>
      <c r="G111" s="20" t="s">
        <v>271</v>
      </c>
      <c r="H111" s="23">
        <v>7894.22</v>
      </c>
      <c r="I111" s="23">
        <v>7894.22</v>
      </c>
      <c r="J111" s="23"/>
      <c r="K111" s="23"/>
      <c r="L111" s="23">
        <v>7894.22</v>
      </c>
      <c r="M111" s="23"/>
      <c r="N111" s="23"/>
      <c r="O111" s="23"/>
      <c r="P111" s="23"/>
      <c r="Q111" s="23"/>
      <c r="R111" s="23"/>
      <c r="S111" s="23"/>
      <c r="T111" s="23"/>
      <c r="U111" s="23"/>
      <c r="V111" s="23"/>
      <c r="W111" s="23"/>
    </row>
    <row r="112" ht="18.75" customHeight="1" spans="1:23">
      <c r="A112" s="25"/>
      <c r="B112" s="20" t="s">
        <v>360</v>
      </c>
      <c r="C112" s="20" t="s">
        <v>210</v>
      </c>
      <c r="D112" s="20" t="s">
        <v>209</v>
      </c>
      <c r="E112" s="20" t="s">
        <v>210</v>
      </c>
      <c r="F112" s="20" t="s">
        <v>273</v>
      </c>
      <c r="G112" s="20" t="s">
        <v>210</v>
      </c>
      <c r="H112" s="23">
        <v>473653.44</v>
      </c>
      <c r="I112" s="23">
        <v>473653.44</v>
      </c>
      <c r="J112" s="23"/>
      <c r="K112" s="23"/>
      <c r="L112" s="23">
        <v>473653.44</v>
      </c>
      <c r="M112" s="23"/>
      <c r="N112" s="23"/>
      <c r="O112" s="23"/>
      <c r="P112" s="23"/>
      <c r="Q112" s="23"/>
      <c r="R112" s="23"/>
      <c r="S112" s="23"/>
      <c r="T112" s="23"/>
      <c r="U112" s="23"/>
      <c r="V112" s="23"/>
      <c r="W112" s="23"/>
    </row>
    <row r="113" ht="18.75" customHeight="1" spans="1:23">
      <c r="A113" s="25"/>
      <c r="B113" s="20" t="s">
        <v>361</v>
      </c>
      <c r="C113" s="20" t="s">
        <v>275</v>
      </c>
      <c r="D113" s="20" t="s">
        <v>177</v>
      </c>
      <c r="E113" s="20" t="s">
        <v>178</v>
      </c>
      <c r="F113" s="20" t="s">
        <v>276</v>
      </c>
      <c r="G113" s="20" t="s">
        <v>277</v>
      </c>
      <c r="H113" s="23">
        <v>8200</v>
      </c>
      <c r="I113" s="23">
        <v>8200</v>
      </c>
      <c r="J113" s="23"/>
      <c r="K113" s="23"/>
      <c r="L113" s="23">
        <v>8200</v>
      </c>
      <c r="M113" s="23"/>
      <c r="N113" s="23"/>
      <c r="O113" s="23"/>
      <c r="P113" s="23"/>
      <c r="Q113" s="23"/>
      <c r="R113" s="23"/>
      <c r="S113" s="23"/>
      <c r="T113" s="23"/>
      <c r="U113" s="23"/>
      <c r="V113" s="23"/>
      <c r="W113" s="23"/>
    </row>
    <row r="114" ht="18.75" customHeight="1" spans="1:23">
      <c r="A114" s="25"/>
      <c r="B114" s="20" t="s">
        <v>361</v>
      </c>
      <c r="C114" s="20" t="s">
        <v>275</v>
      </c>
      <c r="D114" s="20" t="s">
        <v>177</v>
      </c>
      <c r="E114" s="20" t="s">
        <v>178</v>
      </c>
      <c r="F114" s="20" t="s">
        <v>278</v>
      </c>
      <c r="G114" s="20" t="s">
        <v>279</v>
      </c>
      <c r="H114" s="23">
        <v>30000</v>
      </c>
      <c r="I114" s="23">
        <v>30000</v>
      </c>
      <c r="J114" s="23"/>
      <c r="K114" s="23"/>
      <c r="L114" s="23">
        <v>30000</v>
      </c>
      <c r="M114" s="23"/>
      <c r="N114" s="23"/>
      <c r="O114" s="23"/>
      <c r="P114" s="23"/>
      <c r="Q114" s="23"/>
      <c r="R114" s="23"/>
      <c r="S114" s="23"/>
      <c r="T114" s="23"/>
      <c r="U114" s="23"/>
      <c r="V114" s="23"/>
      <c r="W114" s="23"/>
    </row>
    <row r="115" ht="18.75" customHeight="1" spans="1:23">
      <c r="A115" s="25"/>
      <c r="B115" s="20" t="s">
        <v>361</v>
      </c>
      <c r="C115" s="20" t="s">
        <v>275</v>
      </c>
      <c r="D115" s="20" t="s">
        <v>177</v>
      </c>
      <c r="E115" s="20" t="s">
        <v>178</v>
      </c>
      <c r="F115" s="20" t="s">
        <v>319</v>
      </c>
      <c r="G115" s="20" t="s">
        <v>320</v>
      </c>
      <c r="H115" s="23">
        <v>2200</v>
      </c>
      <c r="I115" s="23">
        <v>2200</v>
      </c>
      <c r="J115" s="23"/>
      <c r="K115" s="23"/>
      <c r="L115" s="23">
        <v>2200</v>
      </c>
      <c r="M115" s="23"/>
      <c r="N115" s="23"/>
      <c r="O115" s="23"/>
      <c r="P115" s="23"/>
      <c r="Q115" s="23"/>
      <c r="R115" s="23"/>
      <c r="S115" s="23"/>
      <c r="T115" s="23"/>
      <c r="U115" s="23"/>
      <c r="V115" s="23"/>
      <c r="W115" s="23"/>
    </row>
    <row r="116" ht="18.75" customHeight="1" spans="1:23">
      <c r="A116" s="25"/>
      <c r="B116" s="20" t="s">
        <v>361</v>
      </c>
      <c r="C116" s="20" t="s">
        <v>275</v>
      </c>
      <c r="D116" s="20" t="s">
        <v>177</v>
      </c>
      <c r="E116" s="20" t="s">
        <v>178</v>
      </c>
      <c r="F116" s="20" t="s">
        <v>321</v>
      </c>
      <c r="G116" s="20" t="s">
        <v>322</v>
      </c>
      <c r="H116" s="23">
        <v>2200</v>
      </c>
      <c r="I116" s="23">
        <v>2200</v>
      </c>
      <c r="J116" s="23"/>
      <c r="K116" s="23"/>
      <c r="L116" s="23">
        <v>2200</v>
      </c>
      <c r="M116" s="23"/>
      <c r="N116" s="23"/>
      <c r="O116" s="23"/>
      <c r="P116" s="23"/>
      <c r="Q116" s="23"/>
      <c r="R116" s="23"/>
      <c r="S116" s="23"/>
      <c r="T116" s="23"/>
      <c r="U116" s="23"/>
      <c r="V116" s="23"/>
      <c r="W116" s="23"/>
    </row>
    <row r="117" ht="18.75" customHeight="1" spans="1:23">
      <c r="A117" s="25"/>
      <c r="B117" s="20" t="s">
        <v>361</v>
      </c>
      <c r="C117" s="20" t="s">
        <v>275</v>
      </c>
      <c r="D117" s="20" t="s">
        <v>177</v>
      </c>
      <c r="E117" s="20" t="s">
        <v>178</v>
      </c>
      <c r="F117" s="20" t="s">
        <v>326</v>
      </c>
      <c r="G117" s="20" t="s">
        <v>327</v>
      </c>
      <c r="H117" s="23">
        <v>6900</v>
      </c>
      <c r="I117" s="23">
        <v>6900</v>
      </c>
      <c r="J117" s="23"/>
      <c r="K117" s="23"/>
      <c r="L117" s="23">
        <v>6900</v>
      </c>
      <c r="M117" s="23"/>
      <c r="N117" s="23"/>
      <c r="O117" s="23"/>
      <c r="P117" s="23"/>
      <c r="Q117" s="23"/>
      <c r="R117" s="23"/>
      <c r="S117" s="23"/>
      <c r="T117" s="23"/>
      <c r="U117" s="23"/>
      <c r="V117" s="23"/>
      <c r="W117" s="23"/>
    </row>
    <row r="118" ht="18.75" customHeight="1" spans="1:23">
      <c r="A118" s="25"/>
      <c r="B118" s="20" t="s">
        <v>362</v>
      </c>
      <c r="C118" s="20" t="s">
        <v>281</v>
      </c>
      <c r="D118" s="20" t="s">
        <v>177</v>
      </c>
      <c r="E118" s="20" t="s">
        <v>178</v>
      </c>
      <c r="F118" s="20" t="s">
        <v>282</v>
      </c>
      <c r="G118" s="20" t="s">
        <v>217</v>
      </c>
      <c r="H118" s="23">
        <v>1500</v>
      </c>
      <c r="I118" s="23">
        <v>1500</v>
      </c>
      <c r="J118" s="23"/>
      <c r="K118" s="23"/>
      <c r="L118" s="23">
        <v>1500</v>
      </c>
      <c r="M118" s="23"/>
      <c r="N118" s="23"/>
      <c r="O118" s="23"/>
      <c r="P118" s="23"/>
      <c r="Q118" s="23"/>
      <c r="R118" s="23"/>
      <c r="S118" s="23"/>
      <c r="T118" s="23"/>
      <c r="U118" s="23"/>
      <c r="V118" s="23"/>
      <c r="W118" s="23"/>
    </row>
    <row r="119" ht="18.75" customHeight="1" spans="1:23">
      <c r="A119" s="25"/>
      <c r="B119" s="20" t="s">
        <v>363</v>
      </c>
      <c r="C119" s="20" t="s">
        <v>284</v>
      </c>
      <c r="D119" s="20" t="s">
        <v>177</v>
      </c>
      <c r="E119" s="20" t="s">
        <v>178</v>
      </c>
      <c r="F119" s="20" t="s">
        <v>285</v>
      </c>
      <c r="G119" s="20" t="s">
        <v>286</v>
      </c>
      <c r="H119" s="23">
        <v>23000</v>
      </c>
      <c r="I119" s="23">
        <v>23000</v>
      </c>
      <c r="J119" s="23"/>
      <c r="K119" s="23"/>
      <c r="L119" s="23">
        <v>23000</v>
      </c>
      <c r="M119" s="23"/>
      <c r="N119" s="23"/>
      <c r="O119" s="23"/>
      <c r="P119" s="23"/>
      <c r="Q119" s="23"/>
      <c r="R119" s="23"/>
      <c r="S119" s="23"/>
      <c r="T119" s="23"/>
      <c r="U119" s="23"/>
      <c r="V119" s="23"/>
      <c r="W119" s="23"/>
    </row>
    <row r="120" ht="18.75" customHeight="1" spans="1:23">
      <c r="A120" s="25"/>
      <c r="B120" s="20" t="s">
        <v>364</v>
      </c>
      <c r="C120" s="20" t="s">
        <v>288</v>
      </c>
      <c r="D120" s="20" t="s">
        <v>177</v>
      </c>
      <c r="E120" s="20" t="s">
        <v>178</v>
      </c>
      <c r="F120" s="20" t="s">
        <v>289</v>
      </c>
      <c r="G120" s="20" t="s">
        <v>288</v>
      </c>
      <c r="H120" s="23">
        <v>78942.24</v>
      </c>
      <c r="I120" s="23">
        <v>78942.24</v>
      </c>
      <c r="J120" s="23"/>
      <c r="K120" s="23"/>
      <c r="L120" s="23">
        <v>78942.24</v>
      </c>
      <c r="M120" s="23"/>
      <c r="N120" s="23"/>
      <c r="O120" s="23"/>
      <c r="P120" s="23"/>
      <c r="Q120" s="23"/>
      <c r="R120" s="23"/>
      <c r="S120" s="23"/>
      <c r="T120" s="23"/>
      <c r="U120" s="23"/>
      <c r="V120" s="23"/>
      <c r="W120" s="23"/>
    </row>
    <row r="121" ht="18.75" customHeight="1" spans="1:23">
      <c r="A121" s="25"/>
      <c r="B121" s="20" t="s">
        <v>365</v>
      </c>
      <c r="C121" s="20" t="s">
        <v>291</v>
      </c>
      <c r="D121" s="20" t="s">
        <v>177</v>
      </c>
      <c r="E121" s="20" t="s">
        <v>178</v>
      </c>
      <c r="F121" s="20" t="s">
        <v>292</v>
      </c>
      <c r="G121" s="20" t="s">
        <v>293</v>
      </c>
      <c r="H121" s="23">
        <v>55768.39</v>
      </c>
      <c r="I121" s="23">
        <v>55768.39</v>
      </c>
      <c r="J121" s="23"/>
      <c r="K121" s="23"/>
      <c r="L121" s="23">
        <v>55768.39</v>
      </c>
      <c r="M121" s="23"/>
      <c r="N121" s="23"/>
      <c r="O121" s="23"/>
      <c r="P121" s="23"/>
      <c r="Q121" s="23"/>
      <c r="R121" s="23"/>
      <c r="S121" s="23"/>
      <c r="T121" s="23"/>
      <c r="U121" s="23"/>
      <c r="V121" s="23"/>
      <c r="W121" s="23"/>
    </row>
    <row r="122" ht="18.75" customHeight="1" spans="1:23">
      <c r="A122" s="25"/>
      <c r="B122" s="20" t="s">
        <v>366</v>
      </c>
      <c r="C122" s="20" t="s">
        <v>295</v>
      </c>
      <c r="D122" s="20" t="s">
        <v>157</v>
      </c>
      <c r="E122" s="20" t="s">
        <v>158</v>
      </c>
      <c r="F122" s="20" t="s">
        <v>296</v>
      </c>
      <c r="G122" s="20" t="s">
        <v>297</v>
      </c>
      <c r="H122" s="23">
        <v>666246.6</v>
      </c>
      <c r="I122" s="23">
        <v>666246.6</v>
      </c>
      <c r="J122" s="23"/>
      <c r="K122" s="23"/>
      <c r="L122" s="23">
        <v>666246.6</v>
      </c>
      <c r="M122" s="23"/>
      <c r="N122" s="23"/>
      <c r="O122" s="23"/>
      <c r="P122" s="23"/>
      <c r="Q122" s="23"/>
      <c r="R122" s="23"/>
      <c r="S122" s="23"/>
      <c r="T122" s="23"/>
      <c r="U122" s="23"/>
      <c r="V122" s="23"/>
      <c r="W122" s="23"/>
    </row>
    <row r="123" ht="18.75" customHeight="1" spans="1:23">
      <c r="A123" s="25"/>
      <c r="B123" s="20" t="s">
        <v>367</v>
      </c>
      <c r="C123" s="20" t="s">
        <v>303</v>
      </c>
      <c r="D123" s="20" t="s">
        <v>163</v>
      </c>
      <c r="E123" s="20" t="s">
        <v>164</v>
      </c>
      <c r="F123" s="20" t="s">
        <v>300</v>
      </c>
      <c r="G123" s="20" t="s">
        <v>301</v>
      </c>
      <c r="H123" s="23">
        <v>23488.56</v>
      </c>
      <c r="I123" s="23">
        <v>23488.56</v>
      </c>
      <c r="J123" s="23"/>
      <c r="K123" s="23"/>
      <c r="L123" s="23">
        <v>23488.56</v>
      </c>
      <c r="M123" s="23"/>
      <c r="N123" s="23"/>
      <c r="O123" s="23"/>
      <c r="P123" s="23"/>
      <c r="Q123" s="23"/>
      <c r="R123" s="23"/>
      <c r="S123" s="23"/>
      <c r="T123" s="23"/>
      <c r="U123" s="23"/>
      <c r="V123" s="23"/>
      <c r="W123" s="23"/>
    </row>
    <row r="124" ht="18.75" customHeight="1" spans="1:23">
      <c r="A124" s="25"/>
      <c r="B124" s="20" t="s">
        <v>359</v>
      </c>
      <c r="C124" s="20" t="s">
        <v>257</v>
      </c>
      <c r="D124" s="20" t="s">
        <v>167</v>
      </c>
      <c r="E124" s="20" t="s">
        <v>168</v>
      </c>
      <c r="F124" s="20" t="s">
        <v>304</v>
      </c>
      <c r="G124" s="20" t="s">
        <v>305</v>
      </c>
      <c r="H124" s="23"/>
      <c r="I124" s="23"/>
      <c r="J124" s="23"/>
      <c r="K124" s="23"/>
      <c r="L124" s="23"/>
      <c r="M124" s="23"/>
      <c r="N124" s="23"/>
      <c r="O124" s="23"/>
      <c r="P124" s="23"/>
      <c r="Q124" s="23"/>
      <c r="R124" s="23"/>
      <c r="S124" s="23"/>
      <c r="T124" s="23"/>
      <c r="U124" s="23"/>
      <c r="V124" s="23"/>
      <c r="W124" s="23"/>
    </row>
    <row r="125" ht="18.75" customHeight="1" spans="1:23">
      <c r="A125" s="25"/>
      <c r="B125" s="20" t="s">
        <v>368</v>
      </c>
      <c r="C125" s="20" t="s">
        <v>369</v>
      </c>
      <c r="D125" s="20" t="s">
        <v>177</v>
      </c>
      <c r="E125" s="20" t="s">
        <v>178</v>
      </c>
      <c r="F125" s="20" t="s">
        <v>246</v>
      </c>
      <c r="G125" s="20" t="s">
        <v>247</v>
      </c>
      <c r="H125" s="23">
        <v>203980</v>
      </c>
      <c r="I125" s="23">
        <v>203980</v>
      </c>
      <c r="J125" s="23"/>
      <c r="K125" s="23"/>
      <c r="L125" s="23">
        <v>203980</v>
      </c>
      <c r="M125" s="23"/>
      <c r="N125" s="23"/>
      <c r="O125" s="23"/>
      <c r="P125" s="23"/>
      <c r="Q125" s="23"/>
      <c r="R125" s="23"/>
      <c r="S125" s="23"/>
      <c r="T125" s="23"/>
      <c r="U125" s="23"/>
      <c r="V125" s="23"/>
      <c r="W125" s="23"/>
    </row>
    <row r="126" ht="18.75" customHeight="1" spans="1:23">
      <c r="A126" s="141" t="s">
        <v>72</v>
      </c>
      <c r="B126" s="25"/>
      <c r="C126" s="25"/>
      <c r="D126" s="25"/>
      <c r="E126" s="25"/>
      <c r="F126" s="25"/>
      <c r="G126" s="25"/>
      <c r="H126" s="23">
        <v>1120729.21</v>
      </c>
      <c r="I126" s="23">
        <v>1120729.21</v>
      </c>
      <c r="J126" s="23"/>
      <c r="K126" s="23"/>
      <c r="L126" s="23">
        <v>1120729.21</v>
      </c>
      <c r="M126" s="23"/>
      <c r="N126" s="23"/>
      <c r="O126" s="23"/>
      <c r="P126" s="23"/>
      <c r="Q126" s="23"/>
      <c r="R126" s="23"/>
      <c r="S126" s="23"/>
      <c r="T126" s="23"/>
      <c r="U126" s="23"/>
      <c r="V126" s="23"/>
      <c r="W126" s="23"/>
    </row>
    <row r="127" ht="18.75" customHeight="1" spans="1:23">
      <c r="A127" s="25"/>
      <c r="B127" s="20" t="s">
        <v>370</v>
      </c>
      <c r="C127" s="20" t="s">
        <v>243</v>
      </c>
      <c r="D127" s="20" t="s">
        <v>177</v>
      </c>
      <c r="E127" s="20" t="s">
        <v>178</v>
      </c>
      <c r="F127" s="20" t="s">
        <v>244</v>
      </c>
      <c r="G127" s="20" t="s">
        <v>245</v>
      </c>
      <c r="H127" s="23">
        <v>262788</v>
      </c>
      <c r="I127" s="23">
        <v>262788</v>
      </c>
      <c r="J127" s="23"/>
      <c r="K127" s="23"/>
      <c r="L127" s="23">
        <v>262788</v>
      </c>
      <c r="M127" s="23"/>
      <c r="N127" s="23"/>
      <c r="O127" s="23"/>
      <c r="P127" s="23"/>
      <c r="Q127" s="23"/>
      <c r="R127" s="23"/>
      <c r="S127" s="23"/>
      <c r="T127" s="23"/>
      <c r="U127" s="23"/>
      <c r="V127" s="23"/>
      <c r="W127" s="23"/>
    </row>
    <row r="128" ht="18.75" customHeight="1" spans="1:23">
      <c r="A128" s="25"/>
      <c r="B128" s="20" t="s">
        <v>370</v>
      </c>
      <c r="C128" s="20" t="s">
        <v>243</v>
      </c>
      <c r="D128" s="20" t="s">
        <v>177</v>
      </c>
      <c r="E128" s="20" t="s">
        <v>178</v>
      </c>
      <c r="F128" s="20" t="s">
        <v>246</v>
      </c>
      <c r="G128" s="20" t="s">
        <v>247</v>
      </c>
      <c r="H128" s="23">
        <v>48660</v>
      </c>
      <c r="I128" s="23">
        <v>48660</v>
      </c>
      <c r="J128" s="23"/>
      <c r="K128" s="23"/>
      <c r="L128" s="23">
        <v>48660</v>
      </c>
      <c r="M128" s="23"/>
      <c r="N128" s="23"/>
      <c r="O128" s="23"/>
      <c r="P128" s="23"/>
      <c r="Q128" s="23"/>
      <c r="R128" s="23"/>
      <c r="S128" s="23"/>
      <c r="T128" s="23"/>
      <c r="U128" s="23"/>
      <c r="V128" s="23"/>
      <c r="W128" s="23"/>
    </row>
    <row r="129" ht="18.75" customHeight="1" spans="1:23">
      <c r="A129" s="25"/>
      <c r="B129" s="20" t="s">
        <v>371</v>
      </c>
      <c r="C129" s="20" t="s">
        <v>249</v>
      </c>
      <c r="D129" s="20" t="s">
        <v>177</v>
      </c>
      <c r="E129" s="20" t="s">
        <v>178</v>
      </c>
      <c r="F129" s="20" t="s">
        <v>250</v>
      </c>
      <c r="G129" s="20" t="s">
        <v>251</v>
      </c>
      <c r="H129" s="23">
        <v>169560</v>
      </c>
      <c r="I129" s="23">
        <v>169560</v>
      </c>
      <c r="J129" s="23"/>
      <c r="K129" s="23"/>
      <c r="L129" s="23">
        <v>169560</v>
      </c>
      <c r="M129" s="23"/>
      <c r="N129" s="23"/>
      <c r="O129" s="23"/>
      <c r="P129" s="23"/>
      <c r="Q129" s="23"/>
      <c r="R129" s="23"/>
      <c r="S129" s="23"/>
      <c r="T129" s="23"/>
      <c r="U129" s="23"/>
      <c r="V129" s="23"/>
      <c r="W129" s="23"/>
    </row>
    <row r="130" ht="18.75" customHeight="1" spans="1:23">
      <c r="A130" s="25"/>
      <c r="B130" s="20" t="s">
        <v>372</v>
      </c>
      <c r="C130" s="20" t="s">
        <v>253</v>
      </c>
      <c r="D130" s="20" t="s">
        <v>177</v>
      </c>
      <c r="E130" s="20" t="s">
        <v>178</v>
      </c>
      <c r="F130" s="20" t="s">
        <v>250</v>
      </c>
      <c r="G130" s="20" t="s">
        <v>251</v>
      </c>
      <c r="H130" s="23">
        <v>108000</v>
      </c>
      <c r="I130" s="23">
        <v>108000</v>
      </c>
      <c r="J130" s="23"/>
      <c r="K130" s="23"/>
      <c r="L130" s="23">
        <v>108000</v>
      </c>
      <c r="M130" s="23"/>
      <c r="N130" s="23"/>
      <c r="O130" s="23"/>
      <c r="P130" s="23"/>
      <c r="Q130" s="23"/>
      <c r="R130" s="23"/>
      <c r="S130" s="23"/>
      <c r="T130" s="23"/>
      <c r="U130" s="23"/>
      <c r="V130" s="23"/>
      <c r="W130" s="23"/>
    </row>
    <row r="131" ht="18.75" customHeight="1" spans="1:23">
      <c r="A131" s="25"/>
      <c r="B131" s="20" t="s">
        <v>373</v>
      </c>
      <c r="C131" s="20" t="s">
        <v>255</v>
      </c>
      <c r="D131" s="20" t="s">
        <v>177</v>
      </c>
      <c r="E131" s="20" t="s">
        <v>178</v>
      </c>
      <c r="F131" s="20" t="s">
        <v>250</v>
      </c>
      <c r="G131" s="20" t="s">
        <v>251</v>
      </c>
      <c r="H131" s="23">
        <v>78540</v>
      </c>
      <c r="I131" s="23">
        <v>78540</v>
      </c>
      <c r="J131" s="23"/>
      <c r="K131" s="23"/>
      <c r="L131" s="23">
        <v>78540</v>
      </c>
      <c r="M131" s="23"/>
      <c r="N131" s="23"/>
      <c r="O131" s="23"/>
      <c r="P131" s="23"/>
      <c r="Q131" s="23"/>
      <c r="R131" s="23"/>
      <c r="S131" s="23"/>
      <c r="T131" s="23"/>
      <c r="U131" s="23"/>
      <c r="V131" s="23"/>
      <c r="W131" s="23"/>
    </row>
    <row r="132" ht="18.75" customHeight="1" spans="1:23">
      <c r="A132" s="25"/>
      <c r="B132" s="20" t="s">
        <v>374</v>
      </c>
      <c r="C132" s="20" t="s">
        <v>257</v>
      </c>
      <c r="D132" s="20" t="s">
        <v>159</v>
      </c>
      <c r="E132" s="20" t="s">
        <v>160</v>
      </c>
      <c r="F132" s="20" t="s">
        <v>258</v>
      </c>
      <c r="G132" s="20" t="s">
        <v>259</v>
      </c>
      <c r="H132" s="23">
        <v>89527.68</v>
      </c>
      <c r="I132" s="23">
        <v>89527.68</v>
      </c>
      <c r="J132" s="23"/>
      <c r="K132" s="23"/>
      <c r="L132" s="23">
        <v>89527.68</v>
      </c>
      <c r="M132" s="23"/>
      <c r="N132" s="23"/>
      <c r="O132" s="23"/>
      <c r="P132" s="23"/>
      <c r="Q132" s="23"/>
      <c r="R132" s="23"/>
      <c r="S132" s="23"/>
      <c r="T132" s="23"/>
      <c r="U132" s="23"/>
      <c r="V132" s="23"/>
      <c r="W132" s="23"/>
    </row>
    <row r="133" ht="18.75" customHeight="1" spans="1:23">
      <c r="A133" s="25"/>
      <c r="B133" s="20" t="s">
        <v>374</v>
      </c>
      <c r="C133" s="20" t="s">
        <v>257</v>
      </c>
      <c r="D133" s="20" t="s">
        <v>260</v>
      </c>
      <c r="E133" s="20" t="s">
        <v>261</v>
      </c>
      <c r="F133" s="20" t="s">
        <v>262</v>
      </c>
      <c r="G133" s="20" t="s">
        <v>263</v>
      </c>
      <c r="H133" s="23"/>
      <c r="I133" s="23"/>
      <c r="J133" s="23"/>
      <c r="K133" s="23"/>
      <c r="L133" s="23"/>
      <c r="M133" s="23"/>
      <c r="N133" s="23"/>
      <c r="O133" s="23"/>
      <c r="P133" s="23"/>
      <c r="Q133" s="23"/>
      <c r="R133" s="23"/>
      <c r="S133" s="23"/>
      <c r="T133" s="23"/>
      <c r="U133" s="23"/>
      <c r="V133" s="23"/>
      <c r="W133" s="23"/>
    </row>
    <row r="134" ht="18.75" customHeight="1" spans="1:23">
      <c r="A134" s="25"/>
      <c r="B134" s="20" t="s">
        <v>374</v>
      </c>
      <c r="C134" s="20" t="s">
        <v>257</v>
      </c>
      <c r="D134" s="20" t="s">
        <v>167</v>
      </c>
      <c r="E134" s="20" t="s">
        <v>168</v>
      </c>
      <c r="F134" s="20" t="s">
        <v>264</v>
      </c>
      <c r="G134" s="20" t="s">
        <v>265</v>
      </c>
      <c r="H134" s="23"/>
      <c r="I134" s="23"/>
      <c r="J134" s="23"/>
      <c r="K134" s="23"/>
      <c r="L134" s="23"/>
      <c r="M134" s="23"/>
      <c r="N134" s="23"/>
      <c r="O134" s="23"/>
      <c r="P134" s="23"/>
      <c r="Q134" s="23"/>
      <c r="R134" s="23"/>
      <c r="S134" s="23"/>
      <c r="T134" s="23"/>
      <c r="U134" s="23"/>
      <c r="V134" s="23"/>
      <c r="W134" s="23"/>
    </row>
    <row r="135" ht="18.75" customHeight="1" spans="1:23">
      <c r="A135" s="25"/>
      <c r="B135" s="20" t="s">
        <v>374</v>
      </c>
      <c r="C135" s="20" t="s">
        <v>257</v>
      </c>
      <c r="D135" s="20" t="s">
        <v>169</v>
      </c>
      <c r="E135" s="20" t="s">
        <v>170</v>
      </c>
      <c r="F135" s="20" t="s">
        <v>264</v>
      </c>
      <c r="G135" s="20" t="s">
        <v>265</v>
      </c>
      <c r="H135" s="23">
        <v>39727.91</v>
      </c>
      <c r="I135" s="23">
        <v>39727.91</v>
      </c>
      <c r="J135" s="23"/>
      <c r="K135" s="23"/>
      <c r="L135" s="23">
        <v>39727.91</v>
      </c>
      <c r="M135" s="23"/>
      <c r="N135" s="23"/>
      <c r="O135" s="23"/>
      <c r="P135" s="23"/>
      <c r="Q135" s="23"/>
      <c r="R135" s="23"/>
      <c r="S135" s="23"/>
      <c r="T135" s="23"/>
      <c r="U135" s="23"/>
      <c r="V135" s="23"/>
      <c r="W135" s="23"/>
    </row>
    <row r="136" ht="18.75" customHeight="1" spans="1:23">
      <c r="A136" s="25"/>
      <c r="B136" s="20" t="s">
        <v>374</v>
      </c>
      <c r="C136" s="20" t="s">
        <v>257</v>
      </c>
      <c r="D136" s="20" t="s">
        <v>266</v>
      </c>
      <c r="E136" s="20" t="s">
        <v>267</v>
      </c>
      <c r="F136" s="20" t="s">
        <v>268</v>
      </c>
      <c r="G136" s="20" t="s">
        <v>269</v>
      </c>
      <c r="H136" s="23"/>
      <c r="I136" s="23"/>
      <c r="J136" s="23"/>
      <c r="K136" s="23"/>
      <c r="L136" s="23"/>
      <c r="M136" s="23"/>
      <c r="N136" s="23"/>
      <c r="O136" s="23"/>
      <c r="P136" s="23"/>
      <c r="Q136" s="23"/>
      <c r="R136" s="23"/>
      <c r="S136" s="23"/>
      <c r="T136" s="23"/>
      <c r="U136" s="23"/>
      <c r="V136" s="23"/>
      <c r="W136" s="23"/>
    </row>
    <row r="137" ht="18.75" customHeight="1" spans="1:23">
      <c r="A137" s="25"/>
      <c r="B137" s="20" t="s">
        <v>374</v>
      </c>
      <c r="C137" s="20" t="s">
        <v>257</v>
      </c>
      <c r="D137" s="20" t="s">
        <v>177</v>
      </c>
      <c r="E137" s="20" t="s">
        <v>178</v>
      </c>
      <c r="F137" s="20" t="s">
        <v>270</v>
      </c>
      <c r="G137" s="20" t="s">
        <v>271</v>
      </c>
      <c r="H137" s="23">
        <v>3916.84</v>
      </c>
      <c r="I137" s="23">
        <v>3916.84</v>
      </c>
      <c r="J137" s="23"/>
      <c r="K137" s="23"/>
      <c r="L137" s="23">
        <v>3916.84</v>
      </c>
      <c r="M137" s="23"/>
      <c r="N137" s="23"/>
      <c r="O137" s="23"/>
      <c r="P137" s="23"/>
      <c r="Q137" s="23"/>
      <c r="R137" s="23"/>
      <c r="S137" s="23"/>
      <c r="T137" s="23"/>
      <c r="U137" s="23"/>
      <c r="V137" s="23"/>
      <c r="W137" s="23"/>
    </row>
    <row r="138" ht="18.75" customHeight="1" spans="1:23">
      <c r="A138" s="25"/>
      <c r="B138" s="20" t="s">
        <v>374</v>
      </c>
      <c r="C138" s="20" t="s">
        <v>257</v>
      </c>
      <c r="D138" s="20" t="s">
        <v>171</v>
      </c>
      <c r="E138" s="20" t="s">
        <v>172</v>
      </c>
      <c r="F138" s="20" t="s">
        <v>270</v>
      </c>
      <c r="G138" s="20" t="s">
        <v>271</v>
      </c>
      <c r="H138" s="23">
        <v>3648</v>
      </c>
      <c r="I138" s="23">
        <v>3648</v>
      </c>
      <c r="J138" s="23"/>
      <c r="K138" s="23"/>
      <c r="L138" s="23">
        <v>3648</v>
      </c>
      <c r="M138" s="23"/>
      <c r="N138" s="23"/>
      <c r="O138" s="23"/>
      <c r="P138" s="23"/>
      <c r="Q138" s="23"/>
      <c r="R138" s="23"/>
      <c r="S138" s="23"/>
      <c r="T138" s="23"/>
      <c r="U138" s="23"/>
      <c r="V138" s="23"/>
      <c r="W138" s="23"/>
    </row>
    <row r="139" ht="18.75" customHeight="1" spans="1:23">
      <c r="A139" s="25"/>
      <c r="B139" s="20" t="s">
        <v>374</v>
      </c>
      <c r="C139" s="20" t="s">
        <v>257</v>
      </c>
      <c r="D139" s="20" t="s">
        <v>171</v>
      </c>
      <c r="E139" s="20" t="s">
        <v>172</v>
      </c>
      <c r="F139" s="20" t="s">
        <v>270</v>
      </c>
      <c r="G139" s="20" t="s">
        <v>271</v>
      </c>
      <c r="H139" s="23">
        <v>1119.1</v>
      </c>
      <c r="I139" s="23">
        <v>1119.1</v>
      </c>
      <c r="J139" s="23"/>
      <c r="K139" s="23"/>
      <c r="L139" s="23">
        <v>1119.1</v>
      </c>
      <c r="M139" s="23"/>
      <c r="N139" s="23"/>
      <c r="O139" s="23"/>
      <c r="P139" s="23"/>
      <c r="Q139" s="23"/>
      <c r="R139" s="23"/>
      <c r="S139" s="23"/>
      <c r="T139" s="23"/>
      <c r="U139" s="23"/>
      <c r="V139" s="23"/>
      <c r="W139" s="23"/>
    </row>
    <row r="140" ht="18.75" customHeight="1" spans="1:23">
      <c r="A140" s="25"/>
      <c r="B140" s="20" t="s">
        <v>375</v>
      </c>
      <c r="C140" s="20" t="s">
        <v>210</v>
      </c>
      <c r="D140" s="20" t="s">
        <v>209</v>
      </c>
      <c r="E140" s="20" t="s">
        <v>210</v>
      </c>
      <c r="F140" s="20" t="s">
        <v>273</v>
      </c>
      <c r="G140" s="20" t="s">
        <v>210</v>
      </c>
      <c r="H140" s="23">
        <v>67145.76</v>
      </c>
      <c r="I140" s="23">
        <v>67145.76</v>
      </c>
      <c r="J140" s="23"/>
      <c r="K140" s="23"/>
      <c r="L140" s="23">
        <v>67145.76</v>
      </c>
      <c r="M140" s="23"/>
      <c r="N140" s="23"/>
      <c r="O140" s="23"/>
      <c r="P140" s="23"/>
      <c r="Q140" s="23"/>
      <c r="R140" s="23"/>
      <c r="S140" s="23"/>
      <c r="T140" s="23"/>
      <c r="U140" s="23"/>
      <c r="V140" s="23"/>
      <c r="W140" s="23"/>
    </row>
    <row r="141" ht="18.75" customHeight="1" spans="1:23">
      <c r="A141" s="25"/>
      <c r="B141" s="20" t="s">
        <v>376</v>
      </c>
      <c r="C141" s="20" t="s">
        <v>275</v>
      </c>
      <c r="D141" s="20" t="s">
        <v>177</v>
      </c>
      <c r="E141" s="20" t="s">
        <v>178</v>
      </c>
      <c r="F141" s="20" t="s">
        <v>276</v>
      </c>
      <c r="G141" s="20" t="s">
        <v>277</v>
      </c>
      <c r="H141" s="23">
        <v>3500</v>
      </c>
      <c r="I141" s="23">
        <v>3500</v>
      </c>
      <c r="J141" s="23"/>
      <c r="K141" s="23"/>
      <c r="L141" s="23">
        <v>3500</v>
      </c>
      <c r="M141" s="23"/>
      <c r="N141" s="23"/>
      <c r="O141" s="23"/>
      <c r="P141" s="23"/>
      <c r="Q141" s="23"/>
      <c r="R141" s="23"/>
      <c r="S141" s="23"/>
      <c r="T141" s="23"/>
      <c r="U141" s="23"/>
      <c r="V141" s="23"/>
      <c r="W141" s="23"/>
    </row>
    <row r="142" ht="18.75" customHeight="1" spans="1:23">
      <c r="A142" s="25"/>
      <c r="B142" s="20" t="s">
        <v>376</v>
      </c>
      <c r="C142" s="20" t="s">
        <v>275</v>
      </c>
      <c r="D142" s="20" t="s">
        <v>177</v>
      </c>
      <c r="E142" s="20" t="s">
        <v>178</v>
      </c>
      <c r="F142" s="20" t="s">
        <v>278</v>
      </c>
      <c r="G142" s="20" t="s">
        <v>279</v>
      </c>
      <c r="H142" s="23">
        <v>8000</v>
      </c>
      <c r="I142" s="23">
        <v>8000</v>
      </c>
      <c r="J142" s="23"/>
      <c r="K142" s="23"/>
      <c r="L142" s="23">
        <v>8000</v>
      </c>
      <c r="M142" s="23"/>
      <c r="N142" s="23"/>
      <c r="O142" s="23"/>
      <c r="P142" s="23"/>
      <c r="Q142" s="23"/>
      <c r="R142" s="23"/>
      <c r="S142" s="23"/>
      <c r="T142" s="23"/>
      <c r="U142" s="23"/>
      <c r="V142" s="23"/>
      <c r="W142" s="23"/>
    </row>
    <row r="143" ht="18.75" customHeight="1" spans="1:23">
      <c r="A143" s="25"/>
      <c r="B143" s="20" t="s">
        <v>376</v>
      </c>
      <c r="C143" s="20" t="s">
        <v>275</v>
      </c>
      <c r="D143" s="20" t="s">
        <v>177</v>
      </c>
      <c r="E143" s="20" t="s">
        <v>178</v>
      </c>
      <c r="F143" s="20" t="s">
        <v>326</v>
      </c>
      <c r="G143" s="20" t="s">
        <v>327</v>
      </c>
      <c r="H143" s="23">
        <v>500</v>
      </c>
      <c r="I143" s="23">
        <v>500</v>
      </c>
      <c r="J143" s="23"/>
      <c r="K143" s="23"/>
      <c r="L143" s="23">
        <v>500</v>
      </c>
      <c r="M143" s="23"/>
      <c r="N143" s="23"/>
      <c r="O143" s="23"/>
      <c r="P143" s="23"/>
      <c r="Q143" s="23"/>
      <c r="R143" s="23"/>
      <c r="S143" s="23"/>
      <c r="T143" s="23"/>
      <c r="U143" s="23"/>
      <c r="V143" s="23"/>
      <c r="W143" s="23"/>
    </row>
    <row r="144" ht="18.75" customHeight="1" spans="1:23">
      <c r="A144" s="25"/>
      <c r="B144" s="20" t="s">
        <v>377</v>
      </c>
      <c r="C144" s="20" t="s">
        <v>288</v>
      </c>
      <c r="D144" s="20" t="s">
        <v>177</v>
      </c>
      <c r="E144" s="20" t="s">
        <v>178</v>
      </c>
      <c r="F144" s="20" t="s">
        <v>289</v>
      </c>
      <c r="G144" s="20" t="s">
        <v>288</v>
      </c>
      <c r="H144" s="23">
        <v>11190.96</v>
      </c>
      <c r="I144" s="23">
        <v>11190.96</v>
      </c>
      <c r="J144" s="23"/>
      <c r="K144" s="23"/>
      <c r="L144" s="23">
        <v>11190.96</v>
      </c>
      <c r="M144" s="23"/>
      <c r="N144" s="23"/>
      <c r="O144" s="23"/>
      <c r="P144" s="23"/>
      <c r="Q144" s="23"/>
      <c r="R144" s="23"/>
      <c r="S144" s="23"/>
      <c r="T144" s="23"/>
      <c r="U144" s="23"/>
      <c r="V144" s="23"/>
      <c r="W144" s="23"/>
    </row>
    <row r="145" ht="18.75" customHeight="1" spans="1:23">
      <c r="A145" s="25"/>
      <c r="B145" s="20" t="s">
        <v>378</v>
      </c>
      <c r="C145" s="20" t="s">
        <v>291</v>
      </c>
      <c r="D145" s="20" t="s">
        <v>177</v>
      </c>
      <c r="E145" s="20" t="s">
        <v>178</v>
      </c>
      <c r="F145" s="20" t="s">
        <v>292</v>
      </c>
      <c r="G145" s="20" t="s">
        <v>293</v>
      </c>
      <c r="H145" s="23">
        <v>8387.76</v>
      </c>
      <c r="I145" s="23">
        <v>8387.76</v>
      </c>
      <c r="J145" s="23"/>
      <c r="K145" s="23"/>
      <c r="L145" s="23">
        <v>8387.76</v>
      </c>
      <c r="M145" s="23"/>
      <c r="N145" s="23"/>
      <c r="O145" s="23"/>
      <c r="P145" s="23"/>
      <c r="Q145" s="23"/>
      <c r="R145" s="23"/>
      <c r="S145" s="23"/>
      <c r="T145" s="23"/>
      <c r="U145" s="23"/>
      <c r="V145" s="23"/>
      <c r="W145" s="23"/>
    </row>
    <row r="146" ht="18.75" customHeight="1" spans="1:23">
      <c r="A146" s="25"/>
      <c r="B146" s="20" t="s">
        <v>379</v>
      </c>
      <c r="C146" s="20" t="s">
        <v>295</v>
      </c>
      <c r="D146" s="20" t="s">
        <v>157</v>
      </c>
      <c r="E146" s="20" t="s">
        <v>158</v>
      </c>
      <c r="F146" s="20" t="s">
        <v>296</v>
      </c>
      <c r="G146" s="20" t="s">
        <v>297</v>
      </c>
      <c r="H146" s="23">
        <v>216517.2</v>
      </c>
      <c r="I146" s="23">
        <v>216517.2</v>
      </c>
      <c r="J146" s="23"/>
      <c r="K146" s="23"/>
      <c r="L146" s="23">
        <v>216517.2</v>
      </c>
      <c r="M146" s="23"/>
      <c r="N146" s="23"/>
      <c r="O146" s="23"/>
      <c r="P146" s="23"/>
      <c r="Q146" s="23"/>
      <c r="R146" s="23"/>
      <c r="S146" s="23"/>
      <c r="T146" s="23"/>
      <c r="U146" s="23"/>
      <c r="V146" s="23"/>
      <c r="W146" s="23"/>
    </row>
    <row r="147" ht="18.75" customHeight="1" spans="1:23">
      <c r="A147" s="25"/>
      <c r="B147" s="20" t="s">
        <v>374</v>
      </c>
      <c r="C147" s="20" t="s">
        <v>257</v>
      </c>
      <c r="D147" s="20" t="s">
        <v>167</v>
      </c>
      <c r="E147" s="20" t="s">
        <v>168</v>
      </c>
      <c r="F147" s="20" t="s">
        <v>304</v>
      </c>
      <c r="G147" s="20" t="s">
        <v>305</v>
      </c>
      <c r="H147" s="23"/>
      <c r="I147" s="23"/>
      <c r="J147" s="23"/>
      <c r="K147" s="23"/>
      <c r="L147" s="23"/>
      <c r="M147" s="23"/>
      <c r="N147" s="23"/>
      <c r="O147" s="23"/>
      <c r="P147" s="23"/>
      <c r="Q147" s="23"/>
      <c r="R147" s="23"/>
      <c r="S147" s="23"/>
      <c r="T147" s="23"/>
      <c r="U147" s="23"/>
      <c r="V147" s="23"/>
      <c r="W147" s="23"/>
    </row>
    <row r="148" ht="18.75" customHeight="1" spans="1:23">
      <c r="A148" s="22" t="s">
        <v>55</v>
      </c>
      <c r="B148" s="22"/>
      <c r="C148" s="22"/>
      <c r="D148" s="22"/>
      <c r="E148" s="22"/>
      <c r="F148" s="22"/>
      <c r="G148" s="22"/>
      <c r="H148" s="23">
        <v>23923317.97</v>
      </c>
      <c r="I148" s="23">
        <v>23923317.97</v>
      </c>
      <c r="J148" s="23"/>
      <c r="K148" s="23"/>
      <c r="L148" s="23">
        <v>23923317.97</v>
      </c>
      <c r="M148" s="23"/>
      <c r="N148" s="23"/>
      <c r="O148" s="23"/>
      <c r="P148" s="23"/>
      <c r="Q148" s="23"/>
      <c r="R148" s="23"/>
      <c r="S148" s="23"/>
      <c r="T148" s="23"/>
      <c r="U148" s="23"/>
      <c r="V148" s="23"/>
      <c r="W148" s="23"/>
    </row>
  </sheetData>
  <autoFilter xmlns:etc="http://www.wps.cn/officeDocument/2017/etCustomData" ref="A4:W148" etc:filterBottomFollowUsedRange="0">
    <extLst/>
  </autoFilter>
  <mergeCells count="30">
    <mergeCell ref="A2:W2"/>
    <mergeCell ref="A3:G3"/>
    <mergeCell ref="H4:W4"/>
    <mergeCell ref="I5:M5"/>
    <mergeCell ref="N5:P5"/>
    <mergeCell ref="R5:W5"/>
    <mergeCell ref="A148:G1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194"/>
  <sheetViews>
    <sheetView showZeros="0" topLeftCell="A2" workbookViewId="0">
      <selection activeCell="I30" sqref="I30:I79"/>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7"/>
      <c r="E1" s="1"/>
      <c r="F1" s="1"/>
      <c r="G1" s="1"/>
      <c r="H1" s="1"/>
      <c r="I1" s="2"/>
      <c r="J1" s="2"/>
      <c r="K1" s="2"/>
      <c r="L1" s="2"/>
      <c r="M1" s="2"/>
      <c r="N1" s="2"/>
      <c r="O1" s="2"/>
      <c r="P1" s="2"/>
      <c r="Q1" s="2"/>
      <c r="U1" s="127"/>
      <c r="W1" s="35" t="s">
        <v>380</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"单位名称："&amp;"耿马傣族佤族自治县农业农村局"</f>
        <v>单位名称：耿马傣族佤族自治县农业农村局</v>
      </c>
      <c r="B3" s="7"/>
      <c r="C3" s="7"/>
      <c r="D3" s="7"/>
      <c r="E3" s="7"/>
      <c r="F3" s="7"/>
      <c r="G3" s="7"/>
      <c r="H3" s="7"/>
      <c r="I3" s="8"/>
      <c r="J3" s="8"/>
      <c r="K3" s="8"/>
      <c r="L3" s="8"/>
      <c r="M3" s="8"/>
      <c r="N3" s="8"/>
      <c r="O3" s="8"/>
      <c r="P3" s="8"/>
      <c r="Q3" s="8"/>
      <c r="U3" s="127"/>
      <c r="W3" s="35" t="s">
        <v>212</v>
      </c>
    </row>
    <row r="4" ht="18.75" customHeight="1" spans="1:23">
      <c r="A4" s="9" t="s">
        <v>381</v>
      </c>
      <c r="B4" s="10" t="s">
        <v>226</v>
      </c>
      <c r="C4" s="9" t="s">
        <v>227</v>
      </c>
      <c r="D4" s="9" t="s">
        <v>382</v>
      </c>
      <c r="E4" s="10" t="s">
        <v>228</v>
      </c>
      <c r="F4" s="10" t="s">
        <v>229</v>
      </c>
      <c r="G4" s="10" t="s">
        <v>383</v>
      </c>
      <c r="H4" s="10" t="s">
        <v>384</v>
      </c>
      <c r="I4" s="27" t="s">
        <v>55</v>
      </c>
      <c r="J4" s="11" t="s">
        <v>385</v>
      </c>
      <c r="K4" s="12"/>
      <c r="L4" s="12"/>
      <c r="M4" s="13"/>
      <c r="N4" s="11" t="s">
        <v>234</v>
      </c>
      <c r="O4" s="12"/>
      <c r="P4" s="13"/>
      <c r="Q4" s="10" t="s">
        <v>61</v>
      </c>
      <c r="R4" s="11" t="s">
        <v>85</v>
      </c>
      <c r="S4" s="12"/>
      <c r="T4" s="12"/>
      <c r="U4" s="12"/>
      <c r="V4" s="12"/>
      <c r="W4" s="13"/>
    </row>
    <row r="5" ht="18.75" customHeight="1" spans="1:23">
      <c r="A5" s="14"/>
      <c r="B5" s="28"/>
      <c r="C5" s="14"/>
      <c r="D5" s="14"/>
      <c r="E5" s="15"/>
      <c r="F5" s="15"/>
      <c r="G5" s="15"/>
      <c r="H5" s="15"/>
      <c r="I5" s="28"/>
      <c r="J5" s="129" t="s">
        <v>58</v>
      </c>
      <c r="K5" s="130"/>
      <c r="L5" s="10" t="s">
        <v>59</v>
      </c>
      <c r="M5" s="10" t="s">
        <v>60</v>
      </c>
      <c r="N5" s="10" t="s">
        <v>58</v>
      </c>
      <c r="O5" s="10" t="s">
        <v>59</v>
      </c>
      <c r="P5" s="10" t="s">
        <v>60</v>
      </c>
      <c r="Q5" s="15"/>
      <c r="R5" s="10" t="s">
        <v>57</v>
      </c>
      <c r="S5" s="9" t="s">
        <v>64</v>
      </c>
      <c r="T5" s="9" t="s">
        <v>240</v>
      </c>
      <c r="U5" s="9" t="s">
        <v>66</v>
      </c>
      <c r="V5" s="9" t="s">
        <v>67</v>
      </c>
      <c r="W5" s="9" t="s">
        <v>68</v>
      </c>
    </row>
    <row r="6" ht="18.75" customHeight="1" spans="1:23">
      <c r="A6" s="28"/>
      <c r="B6" s="28"/>
      <c r="C6" s="28"/>
      <c r="D6" s="28"/>
      <c r="E6" s="28"/>
      <c r="F6" s="28"/>
      <c r="G6" s="28"/>
      <c r="H6" s="28"/>
      <c r="I6" s="28"/>
      <c r="J6" s="131" t="s">
        <v>57</v>
      </c>
      <c r="K6" s="94"/>
      <c r="L6" s="28"/>
      <c r="M6" s="28"/>
      <c r="N6" s="28"/>
      <c r="O6" s="28"/>
      <c r="P6" s="28"/>
      <c r="Q6" s="28"/>
      <c r="R6" s="28"/>
      <c r="S6" s="132"/>
      <c r="T6" s="132"/>
      <c r="U6" s="132"/>
      <c r="V6" s="132"/>
      <c r="W6" s="132"/>
    </row>
    <row r="7" ht="18.75" customHeight="1" spans="1:23">
      <c r="A7" s="16"/>
      <c r="B7" s="29"/>
      <c r="C7" s="16"/>
      <c r="D7" s="16"/>
      <c r="E7" s="17"/>
      <c r="F7" s="17"/>
      <c r="G7" s="17"/>
      <c r="H7" s="17"/>
      <c r="I7" s="29"/>
      <c r="J7" s="43" t="s">
        <v>57</v>
      </c>
      <c r="K7" s="43" t="s">
        <v>386</v>
      </c>
      <c r="L7" s="17"/>
      <c r="M7" s="17"/>
      <c r="N7" s="17"/>
      <c r="O7" s="17"/>
      <c r="P7" s="17"/>
      <c r="Q7" s="17"/>
      <c r="R7" s="17"/>
      <c r="S7" s="17"/>
      <c r="T7" s="17"/>
      <c r="U7" s="29"/>
      <c r="V7" s="17"/>
      <c r="W7" s="17"/>
    </row>
    <row r="8" ht="18.7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18.75" customHeight="1" spans="1:23">
      <c r="A9" s="20"/>
      <c r="B9" s="20"/>
      <c r="C9" s="20" t="s">
        <v>387</v>
      </c>
      <c r="D9" s="20"/>
      <c r="E9" s="20"/>
      <c r="F9" s="20"/>
      <c r="G9" s="20"/>
      <c r="H9" s="20"/>
      <c r="I9" s="23">
        <v>333309.11</v>
      </c>
      <c r="J9" s="23"/>
      <c r="K9" s="23"/>
      <c r="L9" s="23"/>
      <c r="M9" s="23"/>
      <c r="N9" s="23"/>
      <c r="O9" s="23"/>
      <c r="P9" s="23"/>
      <c r="Q9" s="23"/>
      <c r="R9" s="23">
        <v>333309.11</v>
      </c>
      <c r="S9" s="23"/>
      <c r="T9" s="23"/>
      <c r="U9" s="23"/>
      <c r="V9" s="23"/>
      <c r="W9" s="23">
        <v>333309.11</v>
      </c>
    </row>
    <row r="10" ht="18.75" customHeight="1" spans="1:23">
      <c r="A10" s="30" t="s">
        <v>388</v>
      </c>
      <c r="B10" s="30" t="s">
        <v>389</v>
      </c>
      <c r="C10" s="30" t="s">
        <v>387</v>
      </c>
      <c r="D10" s="30" t="s">
        <v>70</v>
      </c>
      <c r="E10" s="30" t="s">
        <v>190</v>
      </c>
      <c r="F10" s="30" t="s">
        <v>191</v>
      </c>
      <c r="G10" s="30" t="s">
        <v>276</v>
      </c>
      <c r="H10" s="30" t="s">
        <v>277</v>
      </c>
      <c r="I10" s="23">
        <v>53309.11</v>
      </c>
      <c r="J10" s="23"/>
      <c r="K10" s="23"/>
      <c r="L10" s="23"/>
      <c r="M10" s="23"/>
      <c r="N10" s="23"/>
      <c r="O10" s="23"/>
      <c r="P10" s="23"/>
      <c r="Q10" s="23"/>
      <c r="R10" s="23">
        <v>53309.11</v>
      </c>
      <c r="S10" s="23"/>
      <c r="T10" s="23"/>
      <c r="U10" s="23"/>
      <c r="V10" s="23"/>
      <c r="W10" s="23">
        <v>53309.11</v>
      </c>
    </row>
    <row r="11" ht="18.75" customHeight="1" spans="1:23">
      <c r="A11" s="30" t="s">
        <v>388</v>
      </c>
      <c r="B11" s="30" t="s">
        <v>389</v>
      </c>
      <c r="C11" s="30" t="s">
        <v>387</v>
      </c>
      <c r="D11" s="30" t="s">
        <v>70</v>
      </c>
      <c r="E11" s="30" t="s">
        <v>190</v>
      </c>
      <c r="F11" s="30" t="s">
        <v>191</v>
      </c>
      <c r="G11" s="30" t="s">
        <v>326</v>
      </c>
      <c r="H11" s="30" t="s">
        <v>327</v>
      </c>
      <c r="I11" s="23">
        <v>20000</v>
      </c>
      <c r="J11" s="23"/>
      <c r="K11" s="23"/>
      <c r="L11" s="23"/>
      <c r="M11" s="23"/>
      <c r="N11" s="23"/>
      <c r="O11" s="23"/>
      <c r="P11" s="23"/>
      <c r="Q11" s="23"/>
      <c r="R11" s="23">
        <v>20000</v>
      </c>
      <c r="S11" s="23"/>
      <c r="T11" s="23"/>
      <c r="U11" s="23"/>
      <c r="V11" s="23"/>
      <c r="W11" s="23">
        <v>20000</v>
      </c>
    </row>
    <row r="12" ht="18.75" customHeight="1" spans="1:23">
      <c r="A12" s="30" t="s">
        <v>388</v>
      </c>
      <c r="B12" s="30" t="s">
        <v>389</v>
      </c>
      <c r="C12" s="30" t="s">
        <v>387</v>
      </c>
      <c r="D12" s="30" t="s">
        <v>70</v>
      </c>
      <c r="E12" s="30" t="s">
        <v>190</v>
      </c>
      <c r="F12" s="30" t="s">
        <v>191</v>
      </c>
      <c r="G12" s="30" t="s">
        <v>278</v>
      </c>
      <c r="H12" s="30" t="s">
        <v>279</v>
      </c>
      <c r="I12" s="23">
        <v>80000</v>
      </c>
      <c r="J12" s="23"/>
      <c r="K12" s="23"/>
      <c r="L12" s="23"/>
      <c r="M12" s="23"/>
      <c r="N12" s="23"/>
      <c r="O12" s="23"/>
      <c r="P12" s="23"/>
      <c r="Q12" s="23"/>
      <c r="R12" s="23">
        <v>80000</v>
      </c>
      <c r="S12" s="23"/>
      <c r="T12" s="23"/>
      <c r="U12" s="23"/>
      <c r="V12" s="23"/>
      <c r="W12" s="23">
        <v>80000</v>
      </c>
    </row>
    <row r="13" ht="18.75" customHeight="1" spans="1:23">
      <c r="A13" s="30" t="s">
        <v>388</v>
      </c>
      <c r="B13" s="30" t="s">
        <v>389</v>
      </c>
      <c r="C13" s="30" t="s">
        <v>387</v>
      </c>
      <c r="D13" s="30" t="s">
        <v>70</v>
      </c>
      <c r="E13" s="30" t="s">
        <v>190</v>
      </c>
      <c r="F13" s="30" t="s">
        <v>191</v>
      </c>
      <c r="G13" s="30" t="s">
        <v>390</v>
      </c>
      <c r="H13" s="30" t="s">
        <v>391</v>
      </c>
      <c r="I13" s="23">
        <v>60000</v>
      </c>
      <c r="J13" s="23"/>
      <c r="K13" s="23"/>
      <c r="L13" s="23"/>
      <c r="M13" s="23"/>
      <c r="N13" s="23"/>
      <c r="O13" s="23"/>
      <c r="P13" s="23"/>
      <c r="Q13" s="23"/>
      <c r="R13" s="23">
        <v>60000</v>
      </c>
      <c r="S13" s="23"/>
      <c r="T13" s="23"/>
      <c r="U13" s="23"/>
      <c r="V13" s="23"/>
      <c r="W13" s="23">
        <v>60000</v>
      </c>
    </row>
    <row r="14" ht="18.75" customHeight="1" spans="1:23">
      <c r="A14" s="30" t="s">
        <v>388</v>
      </c>
      <c r="B14" s="30" t="s">
        <v>389</v>
      </c>
      <c r="C14" s="30" t="s">
        <v>387</v>
      </c>
      <c r="D14" s="30" t="s">
        <v>70</v>
      </c>
      <c r="E14" s="30" t="s">
        <v>190</v>
      </c>
      <c r="F14" s="30" t="s">
        <v>191</v>
      </c>
      <c r="G14" s="30" t="s">
        <v>285</v>
      </c>
      <c r="H14" s="30" t="s">
        <v>286</v>
      </c>
      <c r="I14" s="23">
        <v>50000</v>
      </c>
      <c r="J14" s="23"/>
      <c r="K14" s="23"/>
      <c r="L14" s="23"/>
      <c r="M14" s="23"/>
      <c r="N14" s="23"/>
      <c r="O14" s="23"/>
      <c r="P14" s="23"/>
      <c r="Q14" s="23"/>
      <c r="R14" s="23">
        <v>50000</v>
      </c>
      <c r="S14" s="23"/>
      <c r="T14" s="23"/>
      <c r="U14" s="23"/>
      <c r="V14" s="23"/>
      <c r="W14" s="23">
        <v>50000</v>
      </c>
    </row>
    <row r="15" ht="18.75" customHeight="1" spans="1:23">
      <c r="A15" s="30" t="s">
        <v>388</v>
      </c>
      <c r="B15" s="30" t="s">
        <v>389</v>
      </c>
      <c r="C15" s="30" t="s">
        <v>387</v>
      </c>
      <c r="D15" s="30" t="s">
        <v>70</v>
      </c>
      <c r="E15" s="30" t="s">
        <v>190</v>
      </c>
      <c r="F15" s="30" t="s">
        <v>191</v>
      </c>
      <c r="G15" s="30" t="s">
        <v>285</v>
      </c>
      <c r="H15" s="30" t="s">
        <v>286</v>
      </c>
      <c r="I15" s="23">
        <v>60000</v>
      </c>
      <c r="J15" s="23"/>
      <c r="K15" s="23"/>
      <c r="L15" s="23"/>
      <c r="M15" s="23"/>
      <c r="N15" s="23"/>
      <c r="O15" s="23"/>
      <c r="P15" s="23"/>
      <c r="Q15" s="23"/>
      <c r="R15" s="23">
        <v>60000</v>
      </c>
      <c r="S15" s="23"/>
      <c r="T15" s="23"/>
      <c r="U15" s="23"/>
      <c r="V15" s="23"/>
      <c r="W15" s="23">
        <v>60000</v>
      </c>
    </row>
    <row r="16" ht="18.75" customHeight="1" spans="1:23">
      <c r="A16" s="30" t="s">
        <v>388</v>
      </c>
      <c r="B16" s="30" t="s">
        <v>389</v>
      </c>
      <c r="C16" s="30" t="s">
        <v>387</v>
      </c>
      <c r="D16" s="30" t="s">
        <v>70</v>
      </c>
      <c r="E16" s="30" t="s">
        <v>190</v>
      </c>
      <c r="F16" s="30" t="s">
        <v>191</v>
      </c>
      <c r="G16" s="30" t="s">
        <v>285</v>
      </c>
      <c r="H16" s="30" t="s">
        <v>286</v>
      </c>
      <c r="I16" s="23">
        <v>10000</v>
      </c>
      <c r="J16" s="23"/>
      <c r="K16" s="23"/>
      <c r="L16" s="23"/>
      <c r="M16" s="23"/>
      <c r="N16" s="23"/>
      <c r="O16" s="23"/>
      <c r="P16" s="23"/>
      <c r="Q16" s="23"/>
      <c r="R16" s="23">
        <v>10000</v>
      </c>
      <c r="S16" s="23"/>
      <c r="T16" s="23"/>
      <c r="U16" s="23"/>
      <c r="V16" s="23"/>
      <c r="W16" s="23">
        <v>10000</v>
      </c>
    </row>
    <row r="17" ht="18.75" customHeight="1" spans="1:23">
      <c r="A17" s="25"/>
      <c r="B17" s="25"/>
      <c r="C17" s="20" t="s">
        <v>392</v>
      </c>
      <c r="D17" s="25"/>
      <c r="E17" s="25"/>
      <c r="F17" s="25"/>
      <c r="G17" s="25"/>
      <c r="H17" s="25"/>
      <c r="I17" s="23">
        <v>518278</v>
      </c>
      <c r="J17" s="23"/>
      <c r="K17" s="23"/>
      <c r="L17" s="23"/>
      <c r="M17" s="23"/>
      <c r="N17" s="23"/>
      <c r="O17" s="23"/>
      <c r="P17" s="23"/>
      <c r="Q17" s="23"/>
      <c r="R17" s="23">
        <v>518278</v>
      </c>
      <c r="S17" s="23"/>
      <c r="T17" s="23"/>
      <c r="U17" s="23"/>
      <c r="V17" s="23"/>
      <c r="W17" s="23">
        <v>518278</v>
      </c>
    </row>
    <row r="18" ht="18.75" customHeight="1" spans="1:23">
      <c r="A18" s="30" t="s">
        <v>393</v>
      </c>
      <c r="B18" s="30" t="s">
        <v>394</v>
      </c>
      <c r="C18" s="30" t="s">
        <v>392</v>
      </c>
      <c r="D18" s="30" t="s">
        <v>70</v>
      </c>
      <c r="E18" s="30" t="s">
        <v>190</v>
      </c>
      <c r="F18" s="30" t="s">
        <v>191</v>
      </c>
      <c r="G18" s="30" t="s">
        <v>276</v>
      </c>
      <c r="H18" s="30" t="s">
        <v>277</v>
      </c>
      <c r="I18" s="23">
        <v>87278</v>
      </c>
      <c r="J18" s="23"/>
      <c r="K18" s="23"/>
      <c r="L18" s="23"/>
      <c r="M18" s="23"/>
      <c r="N18" s="23"/>
      <c r="O18" s="23"/>
      <c r="P18" s="23"/>
      <c r="Q18" s="23"/>
      <c r="R18" s="23">
        <v>87278</v>
      </c>
      <c r="S18" s="23"/>
      <c r="T18" s="23"/>
      <c r="U18" s="23"/>
      <c r="V18" s="23"/>
      <c r="W18" s="23">
        <v>87278</v>
      </c>
    </row>
    <row r="19" ht="18.75" customHeight="1" spans="1:23">
      <c r="A19" s="30" t="s">
        <v>393</v>
      </c>
      <c r="B19" s="30" t="s">
        <v>394</v>
      </c>
      <c r="C19" s="30" t="s">
        <v>392</v>
      </c>
      <c r="D19" s="30" t="s">
        <v>70</v>
      </c>
      <c r="E19" s="30" t="s">
        <v>190</v>
      </c>
      <c r="F19" s="30" t="s">
        <v>191</v>
      </c>
      <c r="G19" s="30" t="s">
        <v>324</v>
      </c>
      <c r="H19" s="30" t="s">
        <v>325</v>
      </c>
      <c r="I19" s="23">
        <v>20000</v>
      </c>
      <c r="J19" s="23"/>
      <c r="K19" s="23"/>
      <c r="L19" s="23"/>
      <c r="M19" s="23"/>
      <c r="N19" s="23"/>
      <c r="O19" s="23"/>
      <c r="P19" s="23"/>
      <c r="Q19" s="23"/>
      <c r="R19" s="23">
        <v>20000</v>
      </c>
      <c r="S19" s="23"/>
      <c r="T19" s="23"/>
      <c r="U19" s="23"/>
      <c r="V19" s="23"/>
      <c r="W19" s="23">
        <v>20000</v>
      </c>
    </row>
    <row r="20" ht="18.75" customHeight="1" spans="1:23">
      <c r="A20" s="30" t="s">
        <v>393</v>
      </c>
      <c r="B20" s="30" t="s">
        <v>394</v>
      </c>
      <c r="C20" s="30" t="s">
        <v>392</v>
      </c>
      <c r="D20" s="30" t="s">
        <v>70</v>
      </c>
      <c r="E20" s="30" t="s">
        <v>190</v>
      </c>
      <c r="F20" s="30" t="s">
        <v>191</v>
      </c>
      <c r="G20" s="30" t="s">
        <v>395</v>
      </c>
      <c r="H20" s="30" t="s">
        <v>396</v>
      </c>
      <c r="I20" s="23">
        <v>1000</v>
      </c>
      <c r="J20" s="23"/>
      <c r="K20" s="23"/>
      <c r="L20" s="23"/>
      <c r="M20" s="23"/>
      <c r="N20" s="23"/>
      <c r="O20" s="23"/>
      <c r="P20" s="23"/>
      <c r="Q20" s="23"/>
      <c r="R20" s="23">
        <v>1000</v>
      </c>
      <c r="S20" s="23"/>
      <c r="T20" s="23"/>
      <c r="U20" s="23"/>
      <c r="V20" s="23"/>
      <c r="W20" s="23">
        <v>1000</v>
      </c>
    </row>
    <row r="21" ht="18.75" customHeight="1" spans="1:23">
      <c r="A21" s="30" t="s">
        <v>393</v>
      </c>
      <c r="B21" s="30" t="s">
        <v>394</v>
      </c>
      <c r="C21" s="30" t="s">
        <v>392</v>
      </c>
      <c r="D21" s="30" t="s">
        <v>70</v>
      </c>
      <c r="E21" s="30" t="s">
        <v>190</v>
      </c>
      <c r="F21" s="30" t="s">
        <v>191</v>
      </c>
      <c r="G21" s="30" t="s">
        <v>319</v>
      </c>
      <c r="H21" s="30" t="s">
        <v>320</v>
      </c>
      <c r="I21" s="23">
        <v>10000</v>
      </c>
      <c r="J21" s="23"/>
      <c r="K21" s="23"/>
      <c r="L21" s="23"/>
      <c r="M21" s="23"/>
      <c r="N21" s="23"/>
      <c r="O21" s="23"/>
      <c r="P21" s="23"/>
      <c r="Q21" s="23"/>
      <c r="R21" s="23">
        <v>10000</v>
      </c>
      <c r="S21" s="23"/>
      <c r="T21" s="23"/>
      <c r="U21" s="23"/>
      <c r="V21" s="23"/>
      <c r="W21" s="23">
        <v>10000</v>
      </c>
    </row>
    <row r="22" ht="18.75" customHeight="1" spans="1:23">
      <c r="A22" s="30" t="s">
        <v>393</v>
      </c>
      <c r="B22" s="30" t="s">
        <v>394</v>
      </c>
      <c r="C22" s="30" t="s">
        <v>392</v>
      </c>
      <c r="D22" s="30" t="s">
        <v>70</v>
      </c>
      <c r="E22" s="30" t="s">
        <v>190</v>
      </c>
      <c r="F22" s="30" t="s">
        <v>191</v>
      </c>
      <c r="G22" s="30" t="s">
        <v>319</v>
      </c>
      <c r="H22" s="30" t="s">
        <v>320</v>
      </c>
      <c r="I22" s="23">
        <v>10000</v>
      </c>
      <c r="J22" s="23"/>
      <c r="K22" s="23"/>
      <c r="L22" s="23"/>
      <c r="M22" s="23"/>
      <c r="N22" s="23"/>
      <c r="O22" s="23"/>
      <c r="P22" s="23"/>
      <c r="Q22" s="23"/>
      <c r="R22" s="23">
        <v>10000</v>
      </c>
      <c r="S22" s="23"/>
      <c r="T22" s="23"/>
      <c r="U22" s="23"/>
      <c r="V22" s="23"/>
      <c r="W22" s="23">
        <v>10000</v>
      </c>
    </row>
    <row r="23" ht="18.75" customHeight="1" spans="1:23">
      <c r="A23" s="30" t="s">
        <v>393</v>
      </c>
      <c r="B23" s="30" t="s">
        <v>394</v>
      </c>
      <c r="C23" s="30" t="s">
        <v>392</v>
      </c>
      <c r="D23" s="30" t="s">
        <v>70</v>
      </c>
      <c r="E23" s="30" t="s">
        <v>190</v>
      </c>
      <c r="F23" s="30" t="s">
        <v>191</v>
      </c>
      <c r="G23" s="30" t="s">
        <v>326</v>
      </c>
      <c r="H23" s="30" t="s">
        <v>327</v>
      </c>
      <c r="I23" s="23">
        <v>40000</v>
      </c>
      <c r="J23" s="23"/>
      <c r="K23" s="23"/>
      <c r="L23" s="23"/>
      <c r="M23" s="23"/>
      <c r="N23" s="23"/>
      <c r="O23" s="23"/>
      <c r="P23" s="23"/>
      <c r="Q23" s="23"/>
      <c r="R23" s="23">
        <v>40000</v>
      </c>
      <c r="S23" s="23"/>
      <c r="T23" s="23"/>
      <c r="U23" s="23"/>
      <c r="V23" s="23"/>
      <c r="W23" s="23">
        <v>40000</v>
      </c>
    </row>
    <row r="24" ht="18.75" customHeight="1" spans="1:23">
      <c r="A24" s="30" t="s">
        <v>393</v>
      </c>
      <c r="B24" s="30" t="s">
        <v>394</v>
      </c>
      <c r="C24" s="30" t="s">
        <v>392</v>
      </c>
      <c r="D24" s="30" t="s">
        <v>70</v>
      </c>
      <c r="E24" s="30" t="s">
        <v>190</v>
      </c>
      <c r="F24" s="30" t="s">
        <v>191</v>
      </c>
      <c r="G24" s="30" t="s">
        <v>278</v>
      </c>
      <c r="H24" s="30" t="s">
        <v>279</v>
      </c>
      <c r="I24" s="23">
        <v>80000</v>
      </c>
      <c r="J24" s="23"/>
      <c r="K24" s="23"/>
      <c r="L24" s="23"/>
      <c r="M24" s="23"/>
      <c r="N24" s="23"/>
      <c r="O24" s="23"/>
      <c r="P24" s="23"/>
      <c r="Q24" s="23"/>
      <c r="R24" s="23">
        <v>80000</v>
      </c>
      <c r="S24" s="23"/>
      <c r="T24" s="23"/>
      <c r="U24" s="23"/>
      <c r="V24" s="23"/>
      <c r="W24" s="23">
        <v>80000</v>
      </c>
    </row>
    <row r="25" ht="18.75" customHeight="1" spans="1:23">
      <c r="A25" s="30" t="s">
        <v>393</v>
      </c>
      <c r="B25" s="30" t="s">
        <v>394</v>
      </c>
      <c r="C25" s="30" t="s">
        <v>392</v>
      </c>
      <c r="D25" s="30" t="s">
        <v>70</v>
      </c>
      <c r="E25" s="30" t="s">
        <v>190</v>
      </c>
      <c r="F25" s="30" t="s">
        <v>191</v>
      </c>
      <c r="G25" s="30" t="s">
        <v>397</v>
      </c>
      <c r="H25" s="30" t="s">
        <v>398</v>
      </c>
      <c r="I25" s="23">
        <v>20000</v>
      </c>
      <c r="J25" s="23"/>
      <c r="K25" s="23"/>
      <c r="L25" s="23"/>
      <c r="M25" s="23"/>
      <c r="N25" s="23"/>
      <c r="O25" s="23"/>
      <c r="P25" s="23"/>
      <c r="Q25" s="23"/>
      <c r="R25" s="23">
        <v>20000</v>
      </c>
      <c r="S25" s="23"/>
      <c r="T25" s="23"/>
      <c r="U25" s="23"/>
      <c r="V25" s="23"/>
      <c r="W25" s="23">
        <v>20000</v>
      </c>
    </row>
    <row r="26" ht="18.75" customHeight="1" spans="1:23">
      <c r="A26" s="30" t="s">
        <v>393</v>
      </c>
      <c r="B26" s="30" t="s">
        <v>394</v>
      </c>
      <c r="C26" s="30" t="s">
        <v>392</v>
      </c>
      <c r="D26" s="30" t="s">
        <v>70</v>
      </c>
      <c r="E26" s="30" t="s">
        <v>190</v>
      </c>
      <c r="F26" s="30" t="s">
        <v>191</v>
      </c>
      <c r="G26" s="30" t="s">
        <v>282</v>
      </c>
      <c r="H26" s="30" t="s">
        <v>217</v>
      </c>
      <c r="I26" s="23">
        <v>50000</v>
      </c>
      <c r="J26" s="23"/>
      <c r="K26" s="23"/>
      <c r="L26" s="23"/>
      <c r="M26" s="23"/>
      <c r="N26" s="23"/>
      <c r="O26" s="23"/>
      <c r="P26" s="23"/>
      <c r="Q26" s="23"/>
      <c r="R26" s="23">
        <v>50000</v>
      </c>
      <c r="S26" s="23"/>
      <c r="T26" s="23"/>
      <c r="U26" s="23"/>
      <c r="V26" s="23"/>
      <c r="W26" s="23">
        <v>50000</v>
      </c>
    </row>
    <row r="27" ht="18.75" customHeight="1" spans="1:23">
      <c r="A27" s="30" t="s">
        <v>393</v>
      </c>
      <c r="B27" s="30" t="s">
        <v>394</v>
      </c>
      <c r="C27" s="30" t="s">
        <v>392</v>
      </c>
      <c r="D27" s="30" t="s">
        <v>70</v>
      </c>
      <c r="E27" s="30" t="s">
        <v>190</v>
      </c>
      <c r="F27" s="30" t="s">
        <v>191</v>
      </c>
      <c r="G27" s="30" t="s">
        <v>390</v>
      </c>
      <c r="H27" s="30" t="s">
        <v>391</v>
      </c>
      <c r="I27" s="23">
        <v>150000</v>
      </c>
      <c r="J27" s="23"/>
      <c r="K27" s="23"/>
      <c r="L27" s="23"/>
      <c r="M27" s="23"/>
      <c r="N27" s="23"/>
      <c r="O27" s="23"/>
      <c r="P27" s="23"/>
      <c r="Q27" s="23"/>
      <c r="R27" s="23">
        <v>150000</v>
      </c>
      <c r="S27" s="23"/>
      <c r="T27" s="23"/>
      <c r="U27" s="23"/>
      <c r="V27" s="23"/>
      <c r="W27" s="23">
        <v>150000</v>
      </c>
    </row>
    <row r="28" ht="18.75" customHeight="1" spans="1:23">
      <c r="A28" s="30" t="s">
        <v>393</v>
      </c>
      <c r="B28" s="30" t="s">
        <v>394</v>
      </c>
      <c r="C28" s="30" t="s">
        <v>392</v>
      </c>
      <c r="D28" s="30" t="s">
        <v>70</v>
      </c>
      <c r="E28" s="30" t="s">
        <v>190</v>
      </c>
      <c r="F28" s="30" t="s">
        <v>191</v>
      </c>
      <c r="G28" s="30" t="s">
        <v>285</v>
      </c>
      <c r="H28" s="30" t="s">
        <v>286</v>
      </c>
      <c r="I28" s="23">
        <v>50000</v>
      </c>
      <c r="J28" s="23"/>
      <c r="K28" s="23"/>
      <c r="L28" s="23"/>
      <c r="M28" s="23"/>
      <c r="N28" s="23"/>
      <c r="O28" s="23"/>
      <c r="P28" s="23"/>
      <c r="Q28" s="23"/>
      <c r="R28" s="23">
        <v>50000</v>
      </c>
      <c r="S28" s="23"/>
      <c r="T28" s="23"/>
      <c r="U28" s="23"/>
      <c r="V28" s="23"/>
      <c r="W28" s="23">
        <v>50000</v>
      </c>
    </row>
    <row r="29" ht="18.75" customHeight="1" spans="1:23">
      <c r="A29" s="25"/>
      <c r="B29" s="25"/>
      <c r="C29" s="20" t="s">
        <v>399</v>
      </c>
      <c r="D29" s="25"/>
      <c r="E29" s="25"/>
      <c r="F29" s="25"/>
      <c r="G29" s="25"/>
      <c r="H29" s="25"/>
      <c r="I29" s="23">
        <v>300000</v>
      </c>
      <c r="J29" s="23">
        <v>300000</v>
      </c>
      <c r="K29" s="23">
        <v>300000</v>
      </c>
      <c r="L29" s="23"/>
      <c r="M29" s="23"/>
      <c r="N29" s="23"/>
      <c r="O29" s="23"/>
      <c r="P29" s="23"/>
      <c r="Q29" s="23"/>
      <c r="R29" s="23"/>
      <c r="S29" s="23"/>
      <c r="T29" s="23"/>
      <c r="U29" s="23"/>
      <c r="V29" s="23"/>
      <c r="W29" s="23"/>
    </row>
    <row r="30" ht="18.75" customHeight="1" spans="1:23">
      <c r="A30" s="30" t="s">
        <v>393</v>
      </c>
      <c r="B30" s="30" t="s">
        <v>400</v>
      </c>
      <c r="C30" s="30" t="s">
        <v>399</v>
      </c>
      <c r="D30" s="30" t="s">
        <v>70</v>
      </c>
      <c r="E30" s="30" t="s">
        <v>190</v>
      </c>
      <c r="F30" s="30" t="s">
        <v>191</v>
      </c>
      <c r="G30" s="30" t="s">
        <v>401</v>
      </c>
      <c r="H30" s="30" t="s">
        <v>402</v>
      </c>
      <c r="I30" s="23">
        <v>300000</v>
      </c>
      <c r="J30" s="23">
        <v>300000</v>
      </c>
      <c r="K30" s="23">
        <v>300000</v>
      </c>
      <c r="L30" s="23"/>
      <c r="M30" s="23"/>
      <c r="N30" s="23"/>
      <c r="O30" s="23"/>
      <c r="P30" s="23"/>
      <c r="Q30" s="23"/>
      <c r="R30" s="23"/>
      <c r="S30" s="23"/>
      <c r="T30" s="23"/>
      <c r="U30" s="23"/>
      <c r="V30" s="23"/>
      <c r="W30" s="23"/>
    </row>
    <row r="31" ht="18.75" customHeight="1" spans="1:23">
      <c r="A31" s="25"/>
      <c r="B31" s="25"/>
      <c r="C31" s="20" t="s">
        <v>403</v>
      </c>
      <c r="D31" s="25"/>
      <c r="E31" s="25"/>
      <c r="F31" s="25"/>
      <c r="G31" s="25"/>
      <c r="H31" s="25"/>
      <c r="I31" s="23">
        <v>960000</v>
      </c>
      <c r="J31" s="23">
        <v>960000</v>
      </c>
      <c r="K31" s="23">
        <v>960000</v>
      </c>
      <c r="L31" s="23"/>
      <c r="M31" s="23"/>
      <c r="N31" s="23"/>
      <c r="O31" s="23"/>
      <c r="P31" s="23"/>
      <c r="Q31" s="23"/>
      <c r="R31" s="23"/>
      <c r="S31" s="23"/>
      <c r="T31" s="23"/>
      <c r="U31" s="23"/>
      <c r="V31" s="23"/>
      <c r="W31" s="23"/>
    </row>
    <row r="32" ht="18.75" customHeight="1" spans="1:23">
      <c r="A32" s="30" t="s">
        <v>388</v>
      </c>
      <c r="B32" s="30" t="s">
        <v>404</v>
      </c>
      <c r="C32" s="30" t="s">
        <v>403</v>
      </c>
      <c r="D32" s="30" t="s">
        <v>70</v>
      </c>
      <c r="E32" s="30" t="s">
        <v>188</v>
      </c>
      <c r="F32" s="30" t="s">
        <v>189</v>
      </c>
      <c r="G32" s="30" t="s">
        <v>405</v>
      </c>
      <c r="H32" s="30" t="s">
        <v>406</v>
      </c>
      <c r="I32" s="23">
        <v>960000</v>
      </c>
      <c r="J32" s="23">
        <v>960000</v>
      </c>
      <c r="K32" s="23">
        <v>960000</v>
      </c>
      <c r="L32" s="23"/>
      <c r="M32" s="23"/>
      <c r="N32" s="23"/>
      <c r="O32" s="23"/>
      <c r="P32" s="23"/>
      <c r="Q32" s="23"/>
      <c r="R32" s="23"/>
      <c r="S32" s="23"/>
      <c r="T32" s="23"/>
      <c r="U32" s="23"/>
      <c r="V32" s="23"/>
      <c r="W32" s="23"/>
    </row>
    <row r="33" ht="18.75" customHeight="1" spans="1:23">
      <c r="A33" s="25"/>
      <c r="B33" s="25"/>
      <c r="C33" s="20" t="s">
        <v>407</v>
      </c>
      <c r="D33" s="25"/>
      <c r="E33" s="25"/>
      <c r="F33" s="25"/>
      <c r="G33" s="25"/>
      <c r="H33" s="25"/>
      <c r="I33" s="23">
        <v>250000</v>
      </c>
      <c r="J33" s="23">
        <v>250000</v>
      </c>
      <c r="K33" s="23">
        <v>250000</v>
      </c>
      <c r="L33" s="23"/>
      <c r="M33" s="23"/>
      <c r="N33" s="23"/>
      <c r="O33" s="23"/>
      <c r="P33" s="23"/>
      <c r="Q33" s="23"/>
      <c r="R33" s="23"/>
      <c r="S33" s="23"/>
      <c r="T33" s="23"/>
      <c r="U33" s="23"/>
      <c r="V33" s="23"/>
      <c r="W33" s="23"/>
    </row>
    <row r="34" ht="18.75" customHeight="1" spans="1:23">
      <c r="A34" s="30" t="s">
        <v>393</v>
      </c>
      <c r="B34" s="30" t="s">
        <v>408</v>
      </c>
      <c r="C34" s="30" t="s">
        <v>407</v>
      </c>
      <c r="D34" s="30" t="s">
        <v>70</v>
      </c>
      <c r="E34" s="30" t="s">
        <v>181</v>
      </c>
      <c r="F34" s="30" t="s">
        <v>182</v>
      </c>
      <c r="G34" s="30" t="s">
        <v>276</v>
      </c>
      <c r="H34" s="30" t="s">
        <v>277</v>
      </c>
      <c r="I34" s="23">
        <v>30000</v>
      </c>
      <c r="J34" s="23">
        <v>30000</v>
      </c>
      <c r="K34" s="23">
        <v>30000</v>
      </c>
      <c r="L34" s="23"/>
      <c r="M34" s="23"/>
      <c r="N34" s="23"/>
      <c r="O34" s="23"/>
      <c r="P34" s="23"/>
      <c r="Q34" s="23"/>
      <c r="R34" s="23"/>
      <c r="S34" s="23"/>
      <c r="T34" s="23"/>
      <c r="U34" s="23"/>
      <c r="V34" s="23"/>
      <c r="W34" s="23"/>
    </row>
    <row r="35" ht="18.75" customHeight="1" spans="1:23">
      <c r="A35" s="30" t="s">
        <v>393</v>
      </c>
      <c r="B35" s="30" t="s">
        <v>408</v>
      </c>
      <c r="C35" s="30" t="s">
        <v>407</v>
      </c>
      <c r="D35" s="30" t="s">
        <v>70</v>
      </c>
      <c r="E35" s="30" t="s">
        <v>181</v>
      </c>
      <c r="F35" s="30" t="s">
        <v>182</v>
      </c>
      <c r="G35" s="30" t="s">
        <v>326</v>
      </c>
      <c r="H35" s="30" t="s">
        <v>327</v>
      </c>
      <c r="I35" s="23">
        <v>22000</v>
      </c>
      <c r="J35" s="23">
        <v>22000</v>
      </c>
      <c r="K35" s="23">
        <v>22000</v>
      </c>
      <c r="L35" s="23"/>
      <c r="M35" s="23"/>
      <c r="N35" s="23"/>
      <c r="O35" s="23"/>
      <c r="P35" s="23"/>
      <c r="Q35" s="23"/>
      <c r="R35" s="23"/>
      <c r="S35" s="23"/>
      <c r="T35" s="23"/>
      <c r="U35" s="23"/>
      <c r="V35" s="23"/>
      <c r="W35" s="23"/>
    </row>
    <row r="36" ht="18.75" customHeight="1" spans="1:23">
      <c r="A36" s="30" t="s">
        <v>393</v>
      </c>
      <c r="B36" s="30" t="s">
        <v>408</v>
      </c>
      <c r="C36" s="30" t="s">
        <v>407</v>
      </c>
      <c r="D36" s="30" t="s">
        <v>70</v>
      </c>
      <c r="E36" s="30" t="s">
        <v>181</v>
      </c>
      <c r="F36" s="30" t="s">
        <v>182</v>
      </c>
      <c r="G36" s="30" t="s">
        <v>278</v>
      </c>
      <c r="H36" s="30" t="s">
        <v>279</v>
      </c>
      <c r="I36" s="23">
        <v>60000</v>
      </c>
      <c r="J36" s="23">
        <v>60000</v>
      </c>
      <c r="K36" s="23">
        <v>60000</v>
      </c>
      <c r="L36" s="23"/>
      <c r="M36" s="23"/>
      <c r="N36" s="23"/>
      <c r="O36" s="23"/>
      <c r="P36" s="23"/>
      <c r="Q36" s="23"/>
      <c r="R36" s="23"/>
      <c r="S36" s="23"/>
      <c r="T36" s="23"/>
      <c r="U36" s="23"/>
      <c r="V36" s="23"/>
      <c r="W36" s="23"/>
    </row>
    <row r="37" ht="18.75" customHeight="1" spans="1:23">
      <c r="A37" s="30" t="s">
        <v>393</v>
      </c>
      <c r="B37" s="30" t="s">
        <v>408</v>
      </c>
      <c r="C37" s="30" t="s">
        <v>407</v>
      </c>
      <c r="D37" s="30" t="s">
        <v>70</v>
      </c>
      <c r="E37" s="30" t="s">
        <v>181</v>
      </c>
      <c r="F37" s="30" t="s">
        <v>182</v>
      </c>
      <c r="G37" s="30" t="s">
        <v>282</v>
      </c>
      <c r="H37" s="30" t="s">
        <v>217</v>
      </c>
      <c r="I37" s="23">
        <v>15000</v>
      </c>
      <c r="J37" s="23">
        <v>15000</v>
      </c>
      <c r="K37" s="23">
        <v>15000</v>
      </c>
      <c r="L37" s="23"/>
      <c r="M37" s="23"/>
      <c r="N37" s="23"/>
      <c r="O37" s="23"/>
      <c r="P37" s="23"/>
      <c r="Q37" s="23"/>
      <c r="R37" s="23"/>
      <c r="S37" s="23"/>
      <c r="T37" s="23"/>
      <c r="U37" s="23"/>
      <c r="V37" s="23"/>
      <c r="W37" s="23"/>
    </row>
    <row r="38" ht="18.75" customHeight="1" spans="1:23">
      <c r="A38" s="30" t="s">
        <v>393</v>
      </c>
      <c r="B38" s="30" t="s">
        <v>408</v>
      </c>
      <c r="C38" s="30" t="s">
        <v>407</v>
      </c>
      <c r="D38" s="30" t="s">
        <v>70</v>
      </c>
      <c r="E38" s="30" t="s">
        <v>181</v>
      </c>
      <c r="F38" s="30" t="s">
        <v>182</v>
      </c>
      <c r="G38" s="30" t="s">
        <v>409</v>
      </c>
      <c r="H38" s="30" t="s">
        <v>410</v>
      </c>
      <c r="I38" s="23">
        <v>30000</v>
      </c>
      <c r="J38" s="23">
        <v>30000</v>
      </c>
      <c r="K38" s="23">
        <v>30000</v>
      </c>
      <c r="L38" s="23"/>
      <c r="M38" s="23"/>
      <c r="N38" s="23"/>
      <c r="O38" s="23"/>
      <c r="P38" s="23"/>
      <c r="Q38" s="23"/>
      <c r="R38" s="23"/>
      <c r="S38" s="23"/>
      <c r="T38" s="23"/>
      <c r="U38" s="23"/>
      <c r="V38" s="23"/>
      <c r="W38" s="23"/>
    </row>
    <row r="39" ht="18.75" customHeight="1" spans="1:23">
      <c r="A39" s="30" t="s">
        <v>393</v>
      </c>
      <c r="B39" s="30" t="s">
        <v>408</v>
      </c>
      <c r="C39" s="30" t="s">
        <v>407</v>
      </c>
      <c r="D39" s="30" t="s">
        <v>70</v>
      </c>
      <c r="E39" s="30" t="s">
        <v>181</v>
      </c>
      <c r="F39" s="30" t="s">
        <v>182</v>
      </c>
      <c r="G39" s="30" t="s">
        <v>401</v>
      </c>
      <c r="H39" s="30" t="s">
        <v>402</v>
      </c>
      <c r="I39" s="23">
        <v>13000</v>
      </c>
      <c r="J39" s="23">
        <v>13000</v>
      </c>
      <c r="K39" s="23">
        <v>13000</v>
      </c>
      <c r="L39" s="23"/>
      <c r="M39" s="23"/>
      <c r="N39" s="23"/>
      <c r="O39" s="23"/>
      <c r="P39" s="23"/>
      <c r="Q39" s="23"/>
      <c r="R39" s="23"/>
      <c r="S39" s="23"/>
      <c r="T39" s="23"/>
      <c r="U39" s="23"/>
      <c r="V39" s="23"/>
      <c r="W39" s="23"/>
    </row>
    <row r="40" ht="18.75" customHeight="1" spans="1:23">
      <c r="A40" s="30" t="s">
        <v>393</v>
      </c>
      <c r="B40" s="30" t="s">
        <v>408</v>
      </c>
      <c r="C40" s="30" t="s">
        <v>407</v>
      </c>
      <c r="D40" s="30" t="s">
        <v>70</v>
      </c>
      <c r="E40" s="30" t="s">
        <v>181</v>
      </c>
      <c r="F40" s="30" t="s">
        <v>182</v>
      </c>
      <c r="G40" s="30" t="s">
        <v>285</v>
      </c>
      <c r="H40" s="30" t="s">
        <v>286</v>
      </c>
      <c r="I40" s="23">
        <v>60000</v>
      </c>
      <c r="J40" s="23">
        <v>60000</v>
      </c>
      <c r="K40" s="23">
        <v>60000</v>
      </c>
      <c r="L40" s="23"/>
      <c r="M40" s="23"/>
      <c r="N40" s="23"/>
      <c r="O40" s="23"/>
      <c r="P40" s="23"/>
      <c r="Q40" s="23"/>
      <c r="R40" s="23"/>
      <c r="S40" s="23"/>
      <c r="T40" s="23"/>
      <c r="U40" s="23"/>
      <c r="V40" s="23"/>
      <c r="W40" s="23"/>
    </row>
    <row r="41" ht="18.75" customHeight="1" spans="1:23">
      <c r="A41" s="30" t="s">
        <v>393</v>
      </c>
      <c r="B41" s="30" t="s">
        <v>408</v>
      </c>
      <c r="C41" s="30" t="s">
        <v>407</v>
      </c>
      <c r="D41" s="30" t="s">
        <v>70</v>
      </c>
      <c r="E41" s="30" t="s">
        <v>181</v>
      </c>
      <c r="F41" s="30" t="s">
        <v>182</v>
      </c>
      <c r="G41" s="30" t="s">
        <v>411</v>
      </c>
      <c r="H41" s="30" t="s">
        <v>412</v>
      </c>
      <c r="I41" s="23">
        <v>20000</v>
      </c>
      <c r="J41" s="23">
        <v>20000</v>
      </c>
      <c r="K41" s="23">
        <v>20000</v>
      </c>
      <c r="L41" s="23"/>
      <c r="M41" s="23"/>
      <c r="N41" s="23"/>
      <c r="O41" s="23"/>
      <c r="P41" s="23"/>
      <c r="Q41" s="23"/>
      <c r="R41" s="23"/>
      <c r="S41" s="23"/>
      <c r="T41" s="23"/>
      <c r="U41" s="23"/>
      <c r="V41" s="23"/>
      <c r="W41" s="23"/>
    </row>
    <row r="42" ht="18.75" customHeight="1" spans="1:23">
      <c r="A42" s="25"/>
      <c r="B42" s="25"/>
      <c r="C42" s="20" t="s">
        <v>413</v>
      </c>
      <c r="D42" s="25"/>
      <c r="E42" s="25"/>
      <c r="F42" s="25"/>
      <c r="G42" s="25"/>
      <c r="H42" s="25"/>
      <c r="I42" s="23">
        <v>1418400</v>
      </c>
      <c r="J42" s="23">
        <v>1418400</v>
      </c>
      <c r="K42" s="23">
        <v>1418400</v>
      </c>
      <c r="L42" s="23"/>
      <c r="M42" s="23"/>
      <c r="N42" s="23"/>
      <c r="O42" s="23"/>
      <c r="P42" s="23"/>
      <c r="Q42" s="23"/>
      <c r="R42" s="23"/>
      <c r="S42" s="23"/>
      <c r="T42" s="23"/>
      <c r="U42" s="23"/>
      <c r="V42" s="23"/>
      <c r="W42" s="23"/>
    </row>
    <row r="43" ht="18.75" customHeight="1" spans="1:23">
      <c r="A43" s="30" t="s">
        <v>393</v>
      </c>
      <c r="B43" s="30" t="s">
        <v>414</v>
      </c>
      <c r="C43" s="30" t="s">
        <v>413</v>
      </c>
      <c r="D43" s="30" t="s">
        <v>70</v>
      </c>
      <c r="E43" s="30" t="s">
        <v>202</v>
      </c>
      <c r="F43" s="30" t="s">
        <v>203</v>
      </c>
      <c r="G43" s="30" t="s">
        <v>415</v>
      </c>
      <c r="H43" s="30" t="s">
        <v>416</v>
      </c>
      <c r="I43" s="23">
        <v>1418400</v>
      </c>
      <c r="J43" s="23">
        <v>1418400</v>
      </c>
      <c r="K43" s="23">
        <v>1418400</v>
      </c>
      <c r="L43" s="23"/>
      <c r="M43" s="23"/>
      <c r="N43" s="23"/>
      <c r="O43" s="23"/>
      <c r="P43" s="23"/>
      <c r="Q43" s="23"/>
      <c r="R43" s="23"/>
      <c r="S43" s="23"/>
      <c r="T43" s="23"/>
      <c r="U43" s="23"/>
      <c r="V43" s="23"/>
      <c r="W43" s="23"/>
    </row>
    <row r="44" ht="18.75" customHeight="1" spans="1:23">
      <c r="A44" s="25"/>
      <c r="B44" s="25"/>
      <c r="C44" s="20" t="s">
        <v>417</v>
      </c>
      <c r="D44" s="25"/>
      <c r="E44" s="25"/>
      <c r="F44" s="25"/>
      <c r="G44" s="25"/>
      <c r="H44" s="25"/>
      <c r="I44" s="23">
        <v>5000</v>
      </c>
      <c r="J44" s="23">
        <v>5000</v>
      </c>
      <c r="K44" s="23">
        <v>5000</v>
      </c>
      <c r="L44" s="23"/>
      <c r="M44" s="23"/>
      <c r="N44" s="23"/>
      <c r="O44" s="23"/>
      <c r="P44" s="23"/>
      <c r="Q44" s="23"/>
      <c r="R44" s="23"/>
      <c r="S44" s="23"/>
      <c r="T44" s="23"/>
      <c r="U44" s="23"/>
      <c r="V44" s="23"/>
      <c r="W44" s="23"/>
    </row>
    <row r="45" ht="18.75" customHeight="1" spans="1:23">
      <c r="A45" s="30" t="s">
        <v>393</v>
      </c>
      <c r="B45" s="30" t="s">
        <v>418</v>
      </c>
      <c r="C45" s="30" t="s">
        <v>417</v>
      </c>
      <c r="D45" s="30" t="s">
        <v>70</v>
      </c>
      <c r="E45" s="30">
        <v>2130199</v>
      </c>
      <c r="F45" s="30" t="s">
        <v>191</v>
      </c>
      <c r="G45" s="30" t="s">
        <v>300</v>
      </c>
      <c r="H45" s="30" t="s">
        <v>301</v>
      </c>
      <c r="I45" s="23">
        <v>5000</v>
      </c>
      <c r="J45" s="23">
        <v>5000</v>
      </c>
      <c r="K45" s="23">
        <v>5000</v>
      </c>
      <c r="L45" s="23"/>
      <c r="M45" s="23"/>
      <c r="N45" s="23"/>
      <c r="O45" s="23"/>
      <c r="P45" s="23"/>
      <c r="Q45" s="23"/>
      <c r="R45" s="23"/>
      <c r="S45" s="23"/>
      <c r="T45" s="23"/>
      <c r="U45" s="23"/>
      <c r="V45" s="23"/>
      <c r="W45" s="23"/>
    </row>
    <row r="46" ht="18.75" customHeight="1" spans="1:23">
      <c r="A46" s="25"/>
      <c r="B46" s="25"/>
      <c r="C46" s="20" t="s">
        <v>419</v>
      </c>
      <c r="D46" s="25"/>
      <c r="E46" s="25"/>
      <c r="F46" s="25"/>
      <c r="G46" s="25"/>
      <c r="H46" s="25"/>
      <c r="I46" s="23">
        <v>100000</v>
      </c>
      <c r="J46" s="23"/>
      <c r="K46" s="23"/>
      <c r="L46" s="23"/>
      <c r="M46" s="23"/>
      <c r="N46" s="23"/>
      <c r="O46" s="23"/>
      <c r="P46" s="23"/>
      <c r="Q46" s="23"/>
      <c r="R46" s="23">
        <v>100000</v>
      </c>
      <c r="S46" s="23"/>
      <c r="T46" s="23"/>
      <c r="U46" s="23"/>
      <c r="V46" s="23"/>
      <c r="W46" s="23">
        <v>100000</v>
      </c>
    </row>
    <row r="47" ht="18.75" customHeight="1" spans="1:23">
      <c r="A47" s="30" t="s">
        <v>393</v>
      </c>
      <c r="B47" s="30" t="s">
        <v>420</v>
      </c>
      <c r="C47" s="30" t="s">
        <v>419</v>
      </c>
      <c r="D47" s="30" t="s">
        <v>70</v>
      </c>
      <c r="E47" s="30" t="s">
        <v>198</v>
      </c>
      <c r="F47" s="30" t="s">
        <v>199</v>
      </c>
      <c r="G47" s="30" t="s">
        <v>276</v>
      </c>
      <c r="H47" s="30" t="s">
        <v>277</v>
      </c>
      <c r="I47" s="23">
        <v>20000</v>
      </c>
      <c r="J47" s="23"/>
      <c r="K47" s="23"/>
      <c r="L47" s="23"/>
      <c r="M47" s="23"/>
      <c r="N47" s="23"/>
      <c r="O47" s="23"/>
      <c r="P47" s="23"/>
      <c r="Q47" s="23"/>
      <c r="R47" s="23">
        <v>20000</v>
      </c>
      <c r="S47" s="23"/>
      <c r="T47" s="23"/>
      <c r="U47" s="23"/>
      <c r="V47" s="23"/>
      <c r="W47" s="23">
        <v>20000</v>
      </c>
    </row>
    <row r="48" ht="18.75" customHeight="1" spans="1:23">
      <c r="A48" s="30" t="s">
        <v>393</v>
      </c>
      <c r="B48" s="30" t="s">
        <v>420</v>
      </c>
      <c r="C48" s="30" t="s">
        <v>419</v>
      </c>
      <c r="D48" s="30" t="s">
        <v>70</v>
      </c>
      <c r="E48" s="30" t="s">
        <v>198</v>
      </c>
      <c r="F48" s="30" t="s">
        <v>199</v>
      </c>
      <c r="G48" s="30" t="s">
        <v>324</v>
      </c>
      <c r="H48" s="30" t="s">
        <v>325</v>
      </c>
      <c r="I48" s="23">
        <v>10000</v>
      </c>
      <c r="J48" s="23"/>
      <c r="K48" s="23"/>
      <c r="L48" s="23"/>
      <c r="M48" s="23"/>
      <c r="N48" s="23"/>
      <c r="O48" s="23"/>
      <c r="P48" s="23"/>
      <c r="Q48" s="23"/>
      <c r="R48" s="23">
        <v>10000</v>
      </c>
      <c r="S48" s="23"/>
      <c r="T48" s="23"/>
      <c r="U48" s="23"/>
      <c r="V48" s="23"/>
      <c r="W48" s="23">
        <v>10000</v>
      </c>
    </row>
    <row r="49" ht="18.75" customHeight="1" spans="1:23">
      <c r="A49" s="30" t="s">
        <v>393</v>
      </c>
      <c r="B49" s="30" t="s">
        <v>420</v>
      </c>
      <c r="C49" s="30" t="s">
        <v>419</v>
      </c>
      <c r="D49" s="30" t="s">
        <v>70</v>
      </c>
      <c r="E49" s="30" t="s">
        <v>198</v>
      </c>
      <c r="F49" s="30" t="s">
        <v>199</v>
      </c>
      <c r="G49" s="30" t="s">
        <v>278</v>
      </c>
      <c r="H49" s="30" t="s">
        <v>279</v>
      </c>
      <c r="I49" s="23">
        <v>20000</v>
      </c>
      <c r="J49" s="23"/>
      <c r="K49" s="23"/>
      <c r="L49" s="23"/>
      <c r="M49" s="23"/>
      <c r="N49" s="23"/>
      <c r="O49" s="23"/>
      <c r="P49" s="23"/>
      <c r="Q49" s="23"/>
      <c r="R49" s="23">
        <v>20000</v>
      </c>
      <c r="S49" s="23"/>
      <c r="T49" s="23"/>
      <c r="U49" s="23"/>
      <c r="V49" s="23"/>
      <c r="W49" s="23">
        <v>20000</v>
      </c>
    </row>
    <row r="50" ht="18.75" customHeight="1" spans="1:23">
      <c r="A50" s="30" t="s">
        <v>393</v>
      </c>
      <c r="B50" s="30" t="s">
        <v>420</v>
      </c>
      <c r="C50" s="30" t="s">
        <v>419</v>
      </c>
      <c r="D50" s="30" t="s">
        <v>70</v>
      </c>
      <c r="E50" s="30" t="s">
        <v>198</v>
      </c>
      <c r="F50" s="30" t="s">
        <v>199</v>
      </c>
      <c r="G50" s="30" t="s">
        <v>282</v>
      </c>
      <c r="H50" s="30" t="s">
        <v>217</v>
      </c>
      <c r="I50" s="23">
        <v>20000</v>
      </c>
      <c r="J50" s="23"/>
      <c r="K50" s="23"/>
      <c r="L50" s="23"/>
      <c r="M50" s="23"/>
      <c r="N50" s="23"/>
      <c r="O50" s="23"/>
      <c r="P50" s="23"/>
      <c r="Q50" s="23"/>
      <c r="R50" s="23">
        <v>20000</v>
      </c>
      <c r="S50" s="23"/>
      <c r="T50" s="23"/>
      <c r="U50" s="23"/>
      <c r="V50" s="23"/>
      <c r="W50" s="23">
        <v>20000</v>
      </c>
    </row>
    <row r="51" ht="18.75" customHeight="1" spans="1:23">
      <c r="A51" s="30" t="s">
        <v>393</v>
      </c>
      <c r="B51" s="30" t="s">
        <v>420</v>
      </c>
      <c r="C51" s="30" t="s">
        <v>419</v>
      </c>
      <c r="D51" s="30" t="s">
        <v>70</v>
      </c>
      <c r="E51" s="30" t="s">
        <v>198</v>
      </c>
      <c r="F51" s="30" t="s">
        <v>199</v>
      </c>
      <c r="G51" s="30" t="s">
        <v>285</v>
      </c>
      <c r="H51" s="30" t="s">
        <v>286</v>
      </c>
      <c r="I51" s="23">
        <v>14000</v>
      </c>
      <c r="J51" s="23"/>
      <c r="K51" s="23"/>
      <c r="L51" s="23"/>
      <c r="M51" s="23"/>
      <c r="N51" s="23"/>
      <c r="O51" s="23"/>
      <c r="P51" s="23"/>
      <c r="Q51" s="23"/>
      <c r="R51" s="23">
        <v>14000</v>
      </c>
      <c r="S51" s="23"/>
      <c r="T51" s="23"/>
      <c r="U51" s="23"/>
      <c r="V51" s="23"/>
      <c r="W51" s="23">
        <v>14000</v>
      </c>
    </row>
    <row r="52" ht="18.75" customHeight="1" spans="1:23">
      <c r="A52" s="30" t="s">
        <v>393</v>
      </c>
      <c r="B52" s="30" t="s">
        <v>420</v>
      </c>
      <c r="C52" s="30" t="s">
        <v>419</v>
      </c>
      <c r="D52" s="30" t="s">
        <v>70</v>
      </c>
      <c r="E52" s="30" t="s">
        <v>198</v>
      </c>
      <c r="F52" s="30" t="s">
        <v>199</v>
      </c>
      <c r="G52" s="30" t="s">
        <v>421</v>
      </c>
      <c r="H52" s="30" t="s">
        <v>422</v>
      </c>
      <c r="I52" s="23">
        <v>16000</v>
      </c>
      <c r="J52" s="23"/>
      <c r="K52" s="23"/>
      <c r="L52" s="23"/>
      <c r="M52" s="23"/>
      <c r="N52" s="23"/>
      <c r="O52" s="23"/>
      <c r="P52" s="23"/>
      <c r="Q52" s="23"/>
      <c r="R52" s="23">
        <v>16000</v>
      </c>
      <c r="S52" s="23"/>
      <c r="T52" s="23"/>
      <c r="U52" s="23"/>
      <c r="V52" s="23"/>
      <c r="W52" s="23">
        <v>16000</v>
      </c>
    </row>
    <row r="53" ht="18.75" customHeight="1" spans="1:23">
      <c r="A53" s="25"/>
      <c r="B53" s="25"/>
      <c r="C53" s="20" t="s">
        <v>423</v>
      </c>
      <c r="D53" s="25"/>
      <c r="E53" s="25"/>
      <c r="F53" s="25"/>
      <c r="G53" s="25"/>
      <c r="H53" s="25"/>
      <c r="I53" s="23">
        <v>15000</v>
      </c>
      <c r="J53" s="23"/>
      <c r="K53" s="23"/>
      <c r="L53" s="23"/>
      <c r="M53" s="23"/>
      <c r="N53" s="23"/>
      <c r="O53" s="23"/>
      <c r="P53" s="23"/>
      <c r="Q53" s="23"/>
      <c r="R53" s="23">
        <v>15000</v>
      </c>
      <c r="S53" s="23"/>
      <c r="T53" s="23"/>
      <c r="U53" s="23"/>
      <c r="V53" s="23"/>
      <c r="W53" s="23">
        <v>15000</v>
      </c>
    </row>
    <row r="54" ht="18.75" customHeight="1" spans="1:23">
      <c r="A54" s="30" t="s">
        <v>393</v>
      </c>
      <c r="B54" s="30" t="s">
        <v>424</v>
      </c>
      <c r="C54" s="30" t="s">
        <v>423</v>
      </c>
      <c r="D54" s="30" t="s">
        <v>70</v>
      </c>
      <c r="E54" s="30" t="s">
        <v>190</v>
      </c>
      <c r="F54" s="30" t="s">
        <v>191</v>
      </c>
      <c r="G54" s="30" t="s">
        <v>425</v>
      </c>
      <c r="H54" s="30" t="s">
        <v>426</v>
      </c>
      <c r="I54" s="23">
        <v>15000</v>
      </c>
      <c r="J54" s="23"/>
      <c r="K54" s="23"/>
      <c r="L54" s="23"/>
      <c r="M54" s="23"/>
      <c r="N54" s="23"/>
      <c r="O54" s="23"/>
      <c r="P54" s="23"/>
      <c r="Q54" s="23"/>
      <c r="R54" s="23">
        <v>15000</v>
      </c>
      <c r="S54" s="23"/>
      <c r="T54" s="23"/>
      <c r="U54" s="23"/>
      <c r="V54" s="23"/>
      <c r="W54" s="23">
        <v>15000</v>
      </c>
    </row>
    <row r="55" ht="18.75" customHeight="1" spans="1:23">
      <c r="A55" s="25"/>
      <c r="B55" s="25"/>
      <c r="C55" s="20" t="s">
        <v>427</v>
      </c>
      <c r="D55" s="25"/>
      <c r="E55" s="25"/>
      <c r="F55" s="25"/>
      <c r="G55" s="25"/>
      <c r="H55" s="25"/>
      <c r="I55" s="23">
        <v>29845.5</v>
      </c>
      <c r="J55" s="23"/>
      <c r="K55" s="23"/>
      <c r="L55" s="23"/>
      <c r="M55" s="23"/>
      <c r="N55" s="23"/>
      <c r="O55" s="23"/>
      <c r="P55" s="23"/>
      <c r="Q55" s="23"/>
      <c r="R55" s="23">
        <v>29845.5</v>
      </c>
      <c r="S55" s="23"/>
      <c r="T55" s="23"/>
      <c r="U55" s="23"/>
      <c r="V55" s="23"/>
      <c r="W55" s="23">
        <v>29845.5</v>
      </c>
    </row>
    <row r="56" ht="18.75" customHeight="1" spans="1:23">
      <c r="A56" s="30" t="s">
        <v>393</v>
      </c>
      <c r="B56" s="30" t="s">
        <v>428</v>
      </c>
      <c r="C56" s="30" t="s">
        <v>427</v>
      </c>
      <c r="D56" s="30" t="s">
        <v>70</v>
      </c>
      <c r="E56" s="30" t="s">
        <v>198</v>
      </c>
      <c r="F56" s="30" t="s">
        <v>199</v>
      </c>
      <c r="G56" s="30" t="s">
        <v>276</v>
      </c>
      <c r="H56" s="30" t="s">
        <v>277</v>
      </c>
      <c r="I56" s="23">
        <v>14845.5</v>
      </c>
      <c r="J56" s="23"/>
      <c r="K56" s="23"/>
      <c r="L56" s="23"/>
      <c r="M56" s="23"/>
      <c r="N56" s="23"/>
      <c r="O56" s="23"/>
      <c r="P56" s="23"/>
      <c r="Q56" s="23"/>
      <c r="R56" s="23">
        <v>14845.5</v>
      </c>
      <c r="S56" s="23"/>
      <c r="T56" s="23"/>
      <c r="U56" s="23"/>
      <c r="V56" s="23"/>
      <c r="W56" s="23">
        <v>14845.5</v>
      </c>
    </row>
    <row r="57" ht="18.75" customHeight="1" spans="1:23">
      <c r="A57" s="30" t="s">
        <v>393</v>
      </c>
      <c r="B57" s="30" t="s">
        <v>428</v>
      </c>
      <c r="C57" s="30" t="s">
        <v>427</v>
      </c>
      <c r="D57" s="30" t="s">
        <v>70</v>
      </c>
      <c r="E57" s="30" t="s">
        <v>198</v>
      </c>
      <c r="F57" s="30" t="s">
        <v>199</v>
      </c>
      <c r="G57" s="30" t="s">
        <v>278</v>
      </c>
      <c r="H57" s="30" t="s">
        <v>279</v>
      </c>
      <c r="I57" s="23">
        <v>10000</v>
      </c>
      <c r="J57" s="23"/>
      <c r="K57" s="23"/>
      <c r="L57" s="23"/>
      <c r="M57" s="23"/>
      <c r="N57" s="23"/>
      <c r="O57" s="23"/>
      <c r="P57" s="23"/>
      <c r="Q57" s="23"/>
      <c r="R57" s="23">
        <v>10000</v>
      </c>
      <c r="S57" s="23"/>
      <c r="T57" s="23"/>
      <c r="U57" s="23"/>
      <c r="V57" s="23"/>
      <c r="W57" s="23">
        <v>10000</v>
      </c>
    </row>
    <row r="58" ht="18.75" customHeight="1" spans="1:23">
      <c r="A58" s="30" t="s">
        <v>393</v>
      </c>
      <c r="B58" s="30" t="s">
        <v>428</v>
      </c>
      <c r="C58" s="30" t="s">
        <v>427</v>
      </c>
      <c r="D58" s="30" t="s">
        <v>70</v>
      </c>
      <c r="E58" s="30" t="s">
        <v>198</v>
      </c>
      <c r="F58" s="30" t="s">
        <v>199</v>
      </c>
      <c r="G58" s="30" t="s">
        <v>285</v>
      </c>
      <c r="H58" s="30" t="s">
        <v>286</v>
      </c>
      <c r="I58" s="23">
        <v>5000</v>
      </c>
      <c r="J58" s="23"/>
      <c r="K58" s="23"/>
      <c r="L58" s="23"/>
      <c r="M58" s="23"/>
      <c r="N58" s="23"/>
      <c r="O58" s="23"/>
      <c r="P58" s="23"/>
      <c r="Q58" s="23"/>
      <c r="R58" s="23">
        <v>5000</v>
      </c>
      <c r="S58" s="23"/>
      <c r="T58" s="23"/>
      <c r="U58" s="23"/>
      <c r="V58" s="23"/>
      <c r="W58" s="23">
        <v>5000</v>
      </c>
    </row>
    <row r="59" ht="18.75" customHeight="1" spans="1:23">
      <c r="A59" s="25"/>
      <c r="B59" s="25"/>
      <c r="C59" s="20" t="s">
        <v>429</v>
      </c>
      <c r="D59" s="25"/>
      <c r="E59" s="25"/>
      <c r="F59" s="25"/>
      <c r="G59" s="25"/>
      <c r="H59" s="25"/>
      <c r="I59" s="23">
        <v>310000</v>
      </c>
      <c r="J59" s="23">
        <v>310000</v>
      </c>
      <c r="K59" s="23">
        <v>310000</v>
      </c>
      <c r="L59" s="23"/>
      <c r="M59" s="23"/>
      <c r="N59" s="23"/>
      <c r="O59" s="23"/>
      <c r="P59" s="23"/>
      <c r="Q59" s="23"/>
      <c r="R59" s="23"/>
      <c r="S59" s="23"/>
      <c r="T59" s="23"/>
      <c r="U59" s="23"/>
      <c r="V59" s="23"/>
      <c r="W59" s="23"/>
    </row>
    <row r="60" ht="18.75" customHeight="1" spans="1:23">
      <c r="A60" s="30" t="s">
        <v>393</v>
      </c>
      <c r="B60" s="30" t="s">
        <v>430</v>
      </c>
      <c r="C60" s="30" t="s">
        <v>429</v>
      </c>
      <c r="D60" s="30" t="s">
        <v>70</v>
      </c>
      <c r="E60" s="30" t="s">
        <v>190</v>
      </c>
      <c r="F60" s="30" t="s">
        <v>191</v>
      </c>
      <c r="G60" s="30" t="s">
        <v>276</v>
      </c>
      <c r="H60" s="30" t="s">
        <v>277</v>
      </c>
      <c r="I60" s="23">
        <v>70000</v>
      </c>
      <c r="J60" s="23">
        <v>70000</v>
      </c>
      <c r="K60" s="23">
        <v>70000</v>
      </c>
      <c r="L60" s="23"/>
      <c r="M60" s="23"/>
      <c r="N60" s="23"/>
      <c r="O60" s="23"/>
      <c r="P60" s="23"/>
      <c r="Q60" s="23"/>
      <c r="R60" s="23"/>
      <c r="S60" s="23"/>
      <c r="T60" s="23"/>
      <c r="U60" s="23"/>
      <c r="V60" s="23"/>
      <c r="W60" s="23"/>
    </row>
    <row r="61" ht="18.75" customHeight="1" spans="1:23">
      <c r="A61" s="30" t="s">
        <v>393</v>
      </c>
      <c r="B61" s="30" t="s">
        <v>430</v>
      </c>
      <c r="C61" s="30" t="s">
        <v>429</v>
      </c>
      <c r="D61" s="30" t="s">
        <v>70</v>
      </c>
      <c r="E61" s="30" t="s">
        <v>190</v>
      </c>
      <c r="F61" s="30" t="s">
        <v>191</v>
      </c>
      <c r="G61" s="30" t="s">
        <v>324</v>
      </c>
      <c r="H61" s="30" t="s">
        <v>325</v>
      </c>
      <c r="I61" s="23">
        <v>70000</v>
      </c>
      <c r="J61" s="23">
        <v>70000</v>
      </c>
      <c r="K61" s="23">
        <v>70000</v>
      </c>
      <c r="L61" s="23"/>
      <c r="M61" s="23"/>
      <c r="N61" s="23"/>
      <c r="O61" s="23"/>
      <c r="P61" s="23"/>
      <c r="Q61" s="23"/>
      <c r="R61" s="23"/>
      <c r="S61" s="23"/>
      <c r="T61" s="23"/>
      <c r="U61" s="23"/>
      <c r="V61" s="23"/>
      <c r="W61" s="23"/>
    </row>
    <row r="62" ht="18.75" customHeight="1" spans="1:23">
      <c r="A62" s="30" t="s">
        <v>393</v>
      </c>
      <c r="B62" s="30" t="s">
        <v>430</v>
      </c>
      <c r="C62" s="30" t="s">
        <v>429</v>
      </c>
      <c r="D62" s="30" t="s">
        <v>70</v>
      </c>
      <c r="E62" s="30" t="s">
        <v>190</v>
      </c>
      <c r="F62" s="30" t="s">
        <v>191</v>
      </c>
      <c r="G62" s="30" t="s">
        <v>431</v>
      </c>
      <c r="H62" s="30" t="s">
        <v>432</v>
      </c>
      <c r="I62" s="23">
        <v>30000</v>
      </c>
      <c r="J62" s="23">
        <v>30000</v>
      </c>
      <c r="K62" s="23">
        <v>30000</v>
      </c>
      <c r="L62" s="23"/>
      <c r="M62" s="23"/>
      <c r="N62" s="23"/>
      <c r="O62" s="23"/>
      <c r="P62" s="23"/>
      <c r="Q62" s="23"/>
      <c r="R62" s="23"/>
      <c r="S62" s="23"/>
      <c r="T62" s="23"/>
      <c r="U62" s="23"/>
      <c r="V62" s="23"/>
      <c r="W62" s="23"/>
    </row>
    <row r="63" ht="18.75" customHeight="1" spans="1:23">
      <c r="A63" s="30" t="s">
        <v>393</v>
      </c>
      <c r="B63" s="30" t="s">
        <v>430</v>
      </c>
      <c r="C63" s="30" t="s">
        <v>429</v>
      </c>
      <c r="D63" s="30" t="s">
        <v>70</v>
      </c>
      <c r="E63" s="30" t="s">
        <v>190</v>
      </c>
      <c r="F63" s="30" t="s">
        <v>191</v>
      </c>
      <c r="G63" s="30" t="s">
        <v>425</v>
      </c>
      <c r="H63" s="30" t="s">
        <v>426</v>
      </c>
      <c r="I63" s="23">
        <v>30000</v>
      </c>
      <c r="J63" s="23">
        <v>30000</v>
      </c>
      <c r="K63" s="23">
        <v>30000</v>
      </c>
      <c r="L63" s="23"/>
      <c r="M63" s="23"/>
      <c r="N63" s="23"/>
      <c r="O63" s="23"/>
      <c r="P63" s="23"/>
      <c r="Q63" s="23"/>
      <c r="R63" s="23"/>
      <c r="S63" s="23"/>
      <c r="T63" s="23"/>
      <c r="U63" s="23"/>
      <c r="V63" s="23"/>
      <c r="W63" s="23"/>
    </row>
    <row r="64" ht="18.75" customHeight="1" spans="1:23">
      <c r="A64" s="30" t="s">
        <v>393</v>
      </c>
      <c r="B64" s="30" t="s">
        <v>430</v>
      </c>
      <c r="C64" s="30" t="s">
        <v>429</v>
      </c>
      <c r="D64" s="30" t="s">
        <v>70</v>
      </c>
      <c r="E64" s="30" t="s">
        <v>190</v>
      </c>
      <c r="F64" s="30" t="s">
        <v>191</v>
      </c>
      <c r="G64" s="30" t="s">
        <v>282</v>
      </c>
      <c r="H64" s="30" t="s">
        <v>217</v>
      </c>
      <c r="I64" s="23">
        <v>50000</v>
      </c>
      <c r="J64" s="23">
        <v>50000</v>
      </c>
      <c r="K64" s="23">
        <v>50000</v>
      </c>
      <c r="L64" s="23"/>
      <c r="M64" s="23"/>
      <c r="N64" s="23"/>
      <c r="O64" s="23"/>
      <c r="P64" s="23"/>
      <c r="Q64" s="23"/>
      <c r="R64" s="23"/>
      <c r="S64" s="23"/>
      <c r="T64" s="23"/>
      <c r="U64" s="23"/>
      <c r="V64" s="23"/>
      <c r="W64" s="23"/>
    </row>
    <row r="65" ht="18.75" customHeight="1" spans="1:23">
      <c r="A65" s="30" t="s">
        <v>393</v>
      </c>
      <c r="B65" s="30" t="s">
        <v>430</v>
      </c>
      <c r="C65" s="30" t="s">
        <v>429</v>
      </c>
      <c r="D65" s="30" t="s">
        <v>70</v>
      </c>
      <c r="E65" s="30" t="s">
        <v>190</v>
      </c>
      <c r="F65" s="30" t="s">
        <v>191</v>
      </c>
      <c r="G65" s="30" t="s">
        <v>285</v>
      </c>
      <c r="H65" s="30" t="s">
        <v>286</v>
      </c>
      <c r="I65" s="23">
        <v>60000</v>
      </c>
      <c r="J65" s="23">
        <v>60000</v>
      </c>
      <c r="K65" s="23">
        <v>60000</v>
      </c>
      <c r="L65" s="23"/>
      <c r="M65" s="23"/>
      <c r="N65" s="23"/>
      <c r="O65" s="23"/>
      <c r="P65" s="23"/>
      <c r="Q65" s="23"/>
      <c r="R65" s="23"/>
      <c r="S65" s="23"/>
      <c r="T65" s="23"/>
      <c r="U65" s="23"/>
      <c r="V65" s="23"/>
      <c r="W65" s="23"/>
    </row>
    <row r="66" ht="18.75" customHeight="1" spans="1:23">
      <c r="A66" s="25"/>
      <c r="B66" s="25"/>
      <c r="C66" s="20" t="s">
        <v>433</v>
      </c>
      <c r="D66" s="25"/>
      <c r="E66" s="25"/>
      <c r="F66" s="25"/>
      <c r="G66" s="25"/>
      <c r="H66" s="25"/>
      <c r="I66" s="23">
        <v>29098</v>
      </c>
      <c r="J66" s="23"/>
      <c r="K66" s="23"/>
      <c r="L66" s="23"/>
      <c r="M66" s="23"/>
      <c r="N66" s="23"/>
      <c r="O66" s="23"/>
      <c r="P66" s="23"/>
      <c r="Q66" s="23"/>
      <c r="R66" s="23">
        <v>29098</v>
      </c>
      <c r="S66" s="23"/>
      <c r="T66" s="23"/>
      <c r="U66" s="23"/>
      <c r="V66" s="23"/>
      <c r="W66" s="23">
        <v>29098</v>
      </c>
    </row>
    <row r="67" ht="18.75" customHeight="1" spans="1:23">
      <c r="A67" s="30" t="s">
        <v>388</v>
      </c>
      <c r="B67" s="30" t="s">
        <v>434</v>
      </c>
      <c r="C67" s="30" t="s">
        <v>433</v>
      </c>
      <c r="D67" s="30" t="s">
        <v>70</v>
      </c>
      <c r="E67" s="30" t="s">
        <v>190</v>
      </c>
      <c r="F67" s="30" t="s">
        <v>191</v>
      </c>
      <c r="G67" s="30" t="s">
        <v>276</v>
      </c>
      <c r="H67" s="30" t="s">
        <v>277</v>
      </c>
      <c r="I67" s="23">
        <v>9098</v>
      </c>
      <c r="J67" s="23"/>
      <c r="K67" s="23"/>
      <c r="L67" s="23"/>
      <c r="M67" s="23"/>
      <c r="N67" s="23"/>
      <c r="O67" s="23"/>
      <c r="P67" s="23"/>
      <c r="Q67" s="23"/>
      <c r="R67" s="23">
        <v>9098</v>
      </c>
      <c r="S67" s="23"/>
      <c r="T67" s="23"/>
      <c r="U67" s="23"/>
      <c r="V67" s="23"/>
      <c r="W67" s="23">
        <v>9098</v>
      </c>
    </row>
    <row r="68" ht="18.75" customHeight="1" spans="1:23">
      <c r="A68" s="30" t="s">
        <v>388</v>
      </c>
      <c r="B68" s="30" t="s">
        <v>434</v>
      </c>
      <c r="C68" s="30" t="s">
        <v>433</v>
      </c>
      <c r="D68" s="30" t="s">
        <v>70</v>
      </c>
      <c r="E68" s="30" t="s">
        <v>190</v>
      </c>
      <c r="F68" s="30" t="s">
        <v>191</v>
      </c>
      <c r="G68" s="30" t="s">
        <v>324</v>
      </c>
      <c r="H68" s="30" t="s">
        <v>325</v>
      </c>
      <c r="I68" s="23">
        <v>10000</v>
      </c>
      <c r="J68" s="23"/>
      <c r="K68" s="23"/>
      <c r="L68" s="23"/>
      <c r="M68" s="23"/>
      <c r="N68" s="23"/>
      <c r="O68" s="23"/>
      <c r="P68" s="23"/>
      <c r="Q68" s="23"/>
      <c r="R68" s="23">
        <v>10000</v>
      </c>
      <c r="S68" s="23"/>
      <c r="T68" s="23"/>
      <c r="U68" s="23"/>
      <c r="V68" s="23"/>
      <c r="W68" s="23">
        <v>10000</v>
      </c>
    </row>
    <row r="69" ht="18.75" customHeight="1" spans="1:23">
      <c r="A69" s="30" t="s">
        <v>388</v>
      </c>
      <c r="B69" s="30" t="s">
        <v>434</v>
      </c>
      <c r="C69" s="30" t="s">
        <v>433</v>
      </c>
      <c r="D69" s="30" t="s">
        <v>70</v>
      </c>
      <c r="E69" s="30" t="s">
        <v>190</v>
      </c>
      <c r="F69" s="30" t="s">
        <v>191</v>
      </c>
      <c r="G69" s="30" t="s">
        <v>324</v>
      </c>
      <c r="H69" s="30" t="s">
        <v>325</v>
      </c>
      <c r="I69" s="23">
        <v>10000</v>
      </c>
      <c r="J69" s="23"/>
      <c r="K69" s="23"/>
      <c r="L69" s="23"/>
      <c r="M69" s="23"/>
      <c r="N69" s="23"/>
      <c r="O69" s="23"/>
      <c r="P69" s="23"/>
      <c r="Q69" s="23"/>
      <c r="R69" s="23">
        <v>10000</v>
      </c>
      <c r="S69" s="23"/>
      <c r="T69" s="23"/>
      <c r="U69" s="23"/>
      <c r="V69" s="23"/>
      <c r="W69" s="23">
        <v>10000</v>
      </c>
    </row>
    <row r="70" ht="18.75" customHeight="1" spans="1:23">
      <c r="A70" s="25"/>
      <c r="B70" s="25"/>
      <c r="C70" s="20" t="s">
        <v>435</v>
      </c>
      <c r="D70" s="25"/>
      <c r="E70" s="25"/>
      <c r="F70" s="25"/>
      <c r="G70" s="25"/>
      <c r="H70" s="25"/>
      <c r="I70" s="23">
        <v>90000</v>
      </c>
      <c r="J70" s="23">
        <v>90000</v>
      </c>
      <c r="K70" s="23">
        <v>90000</v>
      </c>
      <c r="L70" s="23"/>
      <c r="M70" s="23"/>
      <c r="N70" s="23"/>
      <c r="O70" s="23"/>
      <c r="P70" s="23"/>
      <c r="Q70" s="23"/>
      <c r="R70" s="23"/>
      <c r="S70" s="23"/>
      <c r="T70" s="23"/>
      <c r="U70" s="23"/>
      <c r="V70" s="23"/>
      <c r="W70" s="23"/>
    </row>
    <row r="71" ht="18.75" customHeight="1" spans="1:23">
      <c r="A71" s="30" t="s">
        <v>388</v>
      </c>
      <c r="B71" s="30" t="s">
        <v>436</v>
      </c>
      <c r="C71" s="30" t="s">
        <v>435</v>
      </c>
      <c r="D71" s="30" t="s">
        <v>70</v>
      </c>
      <c r="E71" s="30" t="s">
        <v>190</v>
      </c>
      <c r="F71" s="30" t="s">
        <v>191</v>
      </c>
      <c r="G71" s="30" t="s">
        <v>401</v>
      </c>
      <c r="H71" s="30" t="s">
        <v>402</v>
      </c>
      <c r="I71" s="23">
        <v>90000</v>
      </c>
      <c r="J71" s="23">
        <v>90000</v>
      </c>
      <c r="K71" s="23">
        <v>90000</v>
      </c>
      <c r="L71" s="23"/>
      <c r="M71" s="23"/>
      <c r="N71" s="23"/>
      <c r="O71" s="23"/>
      <c r="P71" s="23"/>
      <c r="Q71" s="23"/>
      <c r="R71" s="23"/>
      <c r="S71" s="23"/>
      <c r="T71" s="23"/>
      <c r="U71" s="23"/>
      <c r="V71" s="23"/>
      <c r="W71" s="23"/>
    </row>
    <row r="72" ht="18.75" customHeight="1" spans="1:23">
      <c r="A72" s="25"/>
      <c r="B72" s="25"/>
      <c r="C72" s="20" t="s">
        <v>437</v>
      </c>
      <c r="D72" s="25"/>
      <c r="E72" s="25"/>
      <c r="F72" s="25"/>
      <c r="G72" s="25"/>
      <c r="H72" s="25"/>
      <c r="I72" s="23">
        <v>550</v>
      </c>
      <c r="J72" s="23"/>
      <c r="K72" s="23"/>
      <c r="L72" s="23"/>
      <c r="M72" s="23"/>
      <c r="N72" s="23"/>
      <c r="O72" s="23"/>
      <c r="P72" s="23"/>
      <c r="Q72" s="23"/>
      <c r="R72" s="23">
        <v>550</v>
      </c>
      <c r="S72" s="23"/>
      <c r="T72" s="23"/>
      <c r="U72" s="23"/>
      <c r="V72" s="23"/>
      <c r="W72" s="23">
        <v>550</v>
      </c>
    </row>
    <row r="73" ht="18.75" customHeight="1" spans="1:23">
      <c r="A73" s="30" t="s">
        <v>393</v>
      </c>
      <c r="B73" s="30" t="s">
        <v>438</v>
      </c>
      <c r="C73" s="30" t="s">
        <v>437</v>
      </c>
      <c r="D73" s="30" t="s">
        <v>70</v>
      </c>
      <c r="E73" s="30" t="s">
        <v>190</v>
      </c>
      <c r="F73" s="30" t="s">
        <v>191</v>
      </c>
      <c r="G73" s="30" t="s">
        <v>395</v>
      </c>
      <c r="H73" s="30" t="s">
        <v>396</v>
      </c>
      <c r="I73" s="23">
        <v>550</v>
      </c>
      <c r="J73" s="23"/>
      <c r="K73" s="23"/>
      <c r="L73" s="23"/>
      <c r="M73" s="23"/>
      <c r="N73" s="23"/>
      <c r="O73" s="23"/>
      <c r="P73" s="23"/>
      <c r="Q73" s="23"/>
      <c r="R73" s="23">
        <v>550</v>
      </c>
      <c r="S73" s="23"/>
      <c r="T73" s="23"/>
      <c r="U73" s="23"/>
      <c r="V73" s="23"/>
      <c r="W73" s="23">
        <v>550</v>
      </c>
    </row>
    <row r="74" ht="18.75" customHeight="1" spans="1:23">
      <c r="A74" s="25"/>
      <c r="B74" s="25"/>
      <c r="C74" s="20" t="s">
        <v>439</v>
      </c>
      <c r="D74" s="25"/>
      <c r="E74" s="25"/>
      <c r="F74" s="25"/>
      <c r="G74" s="25"/>
      <c r="H74" s="25"/>
      <c r="I74" s="23">
        <v>15000</v>
      </c>
      <c r="J74" s="23"/>
      <c r="K74" s="23"/>
      <c r="L74" s="23"/>
      <c r="M74" s="23"/>
      <c r="N74" s="23"/>
      <c r="O74" s="23"/>
      <c r="P74" s="23"/>
      <c r="Q74" s="23"/>
      <c r="R74" s="23">
        <v>15000</v>
      </c>
      <c r="S74" s="23"/>
      <c r="T74" s="23"/>
      <c r="U74" s="23"/>
      <c r="V74" s="23"/>
      <c r="W74" s="23">
        <v>15000</v>
      </c>
    </row>
    <row r="75" ht="18.75" customHeight="1" spans="1:23">
      <c r="A75" s="30" t="s">
        <v>393</v>
      </c>
      <c r="B75" s="30" t="s">
        <v>440</v>
      </c>
      <c r="C75" s="30" t="s">
        <v>439</v>
      </c>
      <c r="D75" s="30" t="s">
        <v>70</v>
      </c>
      <c r="E75" s="30" t="s">
        <v>190</v>
      </c>
      <c r="F75" s="30" t="s">
        <v>191</v>
      </c>
      <c r="G75" s="30" t="s">
        <v>282</v>
      </c>
      <c r="H75" s="30" t="s">
        <v>217</v>
      </c>
      <c r="I75" s="23">
        <v>15000</v>
      </c>
      <c r="J75" s="23"/>
      <c r="K75" s="23"/>
      <c r="L75" s="23"/>
      <c r="M75" s="23"/>
      <c r="N75" s="23"/>
      <c r="O75" s="23"/>
      <c r="P75" s="23"/>
      <c r="Q75" s="23"/>
      <c r="R75" s="23">
        <v>15000</v>
      </c>
      <c r="S75" s="23"/>
      <c r="T75" s="23"/>
      <c r="U75" s="23"/>
      <c r="V75" s="23"/>
      <c r="W75" s="23">
        <v>15000</v>
      </c>
    </row>
    <row r="76" ht="18.75" customHeight="1" spans="1:23">
      <c r="A76" s="25"/>
      <c r="B76" s="25"/>
      <c r="C76" s="20" t="s">
        <v>441</v>
      </c>
      <c r="D76" s="25"/>
      <c r="E76" s="25"/>
      <c r="F76" s="25"/>
      <c r="G76" s="25"/>
      <c r="H76" s="25"/>
      <c r="I76" s="23">
        <v>1844500</v>
      </c>
      <c r="J76" s="23">
        <v>1844500</v>
      </c>
      <c r="K76" s="23">
        <v>1844500</v>
      </c>
      <c r="L76" s="23"/>
      <c r="M76" s="23"/>
      <c r="N76" s="23"/>
      <c r="O76" s="23"/>
      <c r="P76" s="23"/>
      <c r="Q76" s="23"/>
      <c r="R76" s="23"/>
      <c r="S76" s="23"/>
      <c r="T76" s="23"/>
      <c r="U76" s="23"/>
      <c r="V76" s="23"/>
      <c r="W76" s="23"/>
    </row>
    <row r="77" ht="18.75" customHeight="1" spans="1:23">
      <c r="A77" s="30" t="s">
        <v>393</v>
      </c>
      <c r="B77" s="30" t="s">
        <v>442</v>
      </c>
      <c r="C77" s="30" t="s">
        <v>441</v>
      </c>
      <c r="D77" s="30" t="s">
        <v>70</v>
      </c>
      <c r="E77" s="30" t="s">
        <v>198</v>
      </c>
      <c r="F77" s="30" t="s">
        <v>199</v>
      </c>
      <c r="G77" s="30" t="s">
        <v>300</v>
      </c>
      <c r="H77" s="30" t="s">
        <v>301</v>
      </c>
      <c r="I77" s="23">
        <v>1844500</v>
      </c>
      <c r="J77" s="23">
        <v>1844500</v>
      </c>
      <c r="K77" s="23">
        <v>1844500</v>
      </c>
      <c r="L77" s="23"/>
      <c r="M77" s="23"/>
      <c r="N77" s="23"/>
      <c r="O77" s="23"/>
      <c r="P77" s="23"/>
      <c r="Q77" s="23"/>
      <c r="R77" s="23"/>
      <c r="S77" s="23"/>
      <c r="T77" s="23"/>
      <c r="U77" s="23"/>
      <c r="V77" s="23"/>
      <c r="W77" s="23"/>
    </row>
    <row r="78" ht="18.75" customHeight="1" spans="1:23">
      <c r="A78" s="25"/>
      <c r="B78" s="25"/>
      <c r="C78" s="20" t="s">
        <v>443</v>
      </c>
      <c r="D78" s="25"/>
      <c r="E78" s="25"/>
      <c r="F78" s="25"/>
      <c r="G78" s="25"/>
      <c r="H78" s="25"/>
      <c r="I78" s="23">
        <v>40000</v>
      </c>
      <c r="J78" s="23">
        <v>40000</v>
      </c>
      <c r="K78" s="23">
        <v>40000</v>
      </c>
      <c r="L78" s="23"/>
      <c r="M78" s="23"/>
      <c r="N78" s="23"/>
      <c r="O78" s="23"/>
      <c r="P78" s="23"/>
      <c r="Q78" s="23"/>
      <c r="R78" s="23"/>
      <c r="S78" s="23"/>
      <c r="T78" s="23"/>
      <c r="U78" s="23"/>
      <c r="V78" s="23"/>
      <c r="W78" s="23"/>
    </row>
    <row r="79" ht="18.75" customHeight="1" spans="1:23">
      <c r="A79" s="30" t="s">
        <v>393</v>
      </c>
      <c r="B79" s="30" t="s">
        <v>444</v>
      </c>
      <c r="C79" s="30" t="s">
        <v>443</v>
      </c>
      <c r="D79" s="30" t="s">
        <v>72</v>
      </c>
      <c r="E79" s="30">
        <v>2130124</v>
      </c>
      <c r="F79" s="30" t="s">
        <v>185</v>
      </c>
      <c r="G79" s="30" t="s">
        <v>401</v>
      </c>
      <c r="H79" s="30" t="s">
        <v>402</v>
      </c>
      <c r="I79" s="23">
        <v>40000</v>
      </c>
      <c r="J79" s="23">
        <v>40000</v>
      </c>
      <c r="K79" s="23">
        <v>40000</v>
      </c>
      <c r="L79" s="23"/>
      <c r="M79" s="23"/>
      <c r="N79" s="23"/>
      <c r="O79" s="23"/>
      <c r="P79" s="23"/>
      <c r="Q79" s="23"/>
      <c r="R79" s="23"/>
      <c r="S79" s="23"/>
      <c r="T79" s="23"/>
      <c r="U79" s="23"/>
      <c r="V79" s="23"/>
      <c r="W79" s="23"/>
    </row>
    <row r="80" ht="18.75" customHeight="1" spans="1:23">
      <c r="A80" s="25"/>
      <c r="B80" s="25"/>
      <c r="C80" s="20" t="s">
        <v>445</v>
      </c>
      <c r="D80" s="25"/>
      <c r="E80" s="25"/>
      <c r="F80" s="25"/>
      <c r="G80" s="25"/>
      <c r="H80" s="25"/>
      <c r="I80" s="23">
        <v>11064.39</v>
      </c>
      <c r="J80" s="23"/>
      <c r="K80" s="23"/>
      <c r="L80" s="23"/>
      <c r="M80" s="23"/>
      <c r="N80" s="23"/>
      <c r="O80" s="23"/>
      <c r="P80" s="23"/>
      <c r="Q80" s="23"/>
      <c r="R80" s="23">
        <v>11064.39</v>
      </c>
      <c r="S80" s="23"/>
      <c r="T80" s="23"/>
      <c r="U80" s="23"/>
      <c r="V80" s="23"/>
      <c r="W80" s="23">
        <v>11064.39</v>
      </c>
    </row>
    <row r="81" ht="18.75" customHeight="1" spans="1:23">
      <c r="A81" s="30" t="s">
        <v>388</v>
      </c>
      <c r="B81" s="30" t="s">
        <v>446</v>
      </c>
      <c r="C81" s="30" t="s">
        <v>445</v>
      </c>
      <c r="D81" s="30" t="s">
        <v>72</v>
      </c>
      <c r="E81" s="30" t="s">
        <v>177</v>
      </c>
      <c r="F81" s="30" t="s">
        <v>178</v>
      </c>
      <c r="G81" s="30" t="s">
        <v>401</v>
      </c>
      <c r="H81" s="30" t="s">
        <v>402</v>
      </c>
      <c r="I81" s="23">
        <v>11064.39</v>
      </c>
      <c r="J81" s="23"/>
      <c r="K81" s="23"/>
      <c r="L81" s="23"/>
      <c r="M81" s="23"/>
      <c r="N81" s="23"/>
      <c r="O81" s="23"/>
      <c r="P81" s="23"/>
      <c r="Q81" s="23"/>
      <c r="R81" s="23">
        <v>11064.39</v>
      </c>
      <c r="S81" s="23"/>
      <c r="T81" s="23"/>
      <c r="U81" s="23"/>
      <c r="V81" s="23"/>
      <c r="W81" s="23">
        <v>11064.39</v>
      </c>
    </row>
    <row r="82" ht="18.75" customHeight="1" spans="1:23">
      <c r="A82" s="25"/>
      <c r="B82" s="25"/>
      <c r="C82" s="20" t="s">
        <v>417</v>
      </c>
      <c r="D82" s="25"/>
      <c r="E82" s="25"/>
      <c r="F82" s="25"/>
      <c r="G82" s="25"/>
      <c r="H82" s="25"/>
      <c r="I82" s="23">
        <v>2000</v>
      </c>
      <c r="J82" s="23">
        <v>2000</v>
      </c>
      <c r="K82" s="23">
        <v>2000</v>
      </c>
      <c r="L82" s="23"/>
      <c r="M82" s="23"/>
      <c r="N82" s="23"/>
      <c r="O82" s="23"/>
      <c r="P82" s="23"/>
      <c r="Q82" s="23"/>
      <c r="R82" s="23"/>
      <c r="S82" s="23"/>
      <c r="T82" s="23"/>
      <c r="U82" s="23"/>
      <c r="V82" s="23"/>
      <c r="W82" s="23"/>
    </row>
    <row r="83" ht="18.75" customHeight="1" spans="1:23">
      <c r="A83" s="30" t="s">
        <v>393</v>
      </c>
      <c r="B83" s="30" t="s">
        <v>447</v>
      </c>
      <c r="C83" s="30" t="s">
        <v>417</v>
      </c>
      <c r="D83" s="30" t="s">
        <v>72</v>
      </c>
      <c r="E83" s="30" t="s">
        <v>190</v>
      </c>
      <c r="F83" s="30" t="s">
        <v>191</v>
      </c>
      <c r="G83" s="30" t="s">
        <v>300</v>
      </c>
      <c r="H83" s="30" t="s">
        <v>301</v>
      </c>
      <c r="I83" s="23">
        <v>2000</v>
      </c>
      <c r="J83" s="23">
        <v>2000</v>
      </c>
      <c r="K83" s="23">
        <v>2000</v>
      </c>
      <c r="L83" s="23"/>
      <c r="M83" s="23"/>
      <c r="N83" s="23"/>
      <c r="O83" s="23"/>
      <c r="P83" s="23"/>
      <c r="Q83" s="23"/>
      <c r="R83" s="23"/>
      <c r="S83" s="23"/>
      <c r="T83" s="23"/>
      <c r="U83" s="23"/>
      <c r="V83" s="23"/>
      <c r="W83" s="23"/>
    </row>
    <row r="84" ht="18.75" customHeight="1" spans="1:23">
      <c r="A84" s="25"/>
      <c r="B84" s="25"/>
      <c r="C84" s="20" t="s">
        <v>448</v>
      </c>
      <c r="D84" s="25"/>
      <c r="E84" s="25"/>
      <c r="F84" s="25"/>
      <c r="G84" s="25"/>
      <c r="H84" s="25"/>
      <c r="I84" s="23">
        <v>30000</v>
      </c>
      <c r="J84" s="23">
        <v>30000</v>
      </c>
      <c r="K84" s="23">
        <v>30000</v>
      </c>
      <c r="L84" s="23"/>
      <c r="M84" s="23"/>
      <c r="N84" s="23"/>
      <c r="O84" s="23"/>
      <c r="P84" s="23"/>
      <c r="Q84" s="23"/>
      <c r="R84" s="23"/>
      <c r="S84" s="23"/>
      <c r="T84" s="23"/>
      <c r="U84" s="23"/>
      <c r="V84" s="23"/>
      <c r="W84" s="23"/>
    </row>
    <row r="85" ht="18.75" customHeight="1" spans="1:23">
      <c r="A85" s="30" t="s">
        <v>388</v>
      </c>
      <c r="B85" s="30" t="s">
        <v>449</v>
      </c>
      <c r="C85" s="30" t="s">
        <v>448</v>
      </c>
      <c r="D85" s="30" t="s">
        <v>72</v>
      </c>
      <c r="E85" s="30" t="s">
        <v>186</v>
      </c>
      <c r="F85" s="30" t="s">
        <v>187</v>
      </c>
      <c r="G85" s="30" t="s">
        <v>278</v>
      </c>
      <c r="H85" s="30" t="s">
        <v>279</v>
      </c>
      <c r="I85" s="23">
        <v>15000</v>
      </c>
      <c r="J85" s="23">
        <v>15000</v>
      </c>
      <c r="K85" s="23">
        <v>15000</v>
      </c>
      <c r="L85" s="23"/>
      <c r="M85" s="23"/>
      <c r="N85" s="23"/>
      <c r="O85" s="23"/>
      <c r="P85" s="23"/>
      <c r="Q85" s="23"/>
      <c r="R85" s="23"/>
      <c r="S85" s="23"/>
      <c r="T85" s="23"/>
      <c r="U85" s="23"/>
      <c r="V85" s="23"/>
      <c r="W85" s="23"/>
    </row>
    <row r="86" ht="18.75" customHeight="1" spans="1:23">
      <c r="A86" s="30" t="s">
        <v>388</v>
      </c>
      <c r="B86" s="30" t="s">
        <v>449</v>
      </c>
      <c r="C86" s="30" t="s">
        <v>448</v>
      </c>
      <c r="D86" s="30" t="s">
        <v>72</v>
      </c>
      <c r="E86" s="30" t="s">
        <v>186</v>
      </c>
      <c r="F86" s="30" t="s">
        <v>187</v>
      </c>
      <c r="G86" s="30" t="s">
        <v>425</v>
      </c>
      <c r="H86" s="30" t="s">
        <v>426</v>
      </c>
      <c r="I86" s="23">
        <v>15000</v>
      </c>
      <c r="J86" s="23">
        <v>15000</v>
      </c>
      <c r="K86" s="23">
        <v>15000</v>
      </c>
      <c r="L86" s="23"/>
      <c r="M86" s="23"/>
      <c r="N86" s="23"/>
      <c r="O86" s="23"/>
      <c r="P86" s="23"/>
      <c r="Q86" s="23"/>
      <c r="R86" s="23"/>
      <c r="S86" s="23"/>
      <c r="T86" s="23"/>
      <c r="U86" s="23"/>
      <c r="V86" s="23"/>
      <c r="W86" s="23"/>
    </row>
    <row r="87" ht="18.75" customHeight="1" spans="1:23">
      <c r="A87" s="25"/>
      <c r="B87" s="25"/>
      <c r="C87" s="20" t="s">
        <v>450</v>
      </c>
      <c r="D87" s="25"/>
      <c r="E87" s="25"/>
      <c r="F87" s="25"/>
      <c r="G87" s="25"/>
      <c r="H87" s="25"/>
      <c r="I87" s="23">
        <v>91451.03</v>
      </c>
      <c r="J87" s="23"/>
      <c r="K87" s="23"/>
      <c r="L87" s="23"/>
      <c r="M87" s="23"/>
      <c r="N87" s="23"/>
      <c r="O87" s="23"/>
      <c r="P87" s="23"/>
      <c r="Q87" s="23"/>
      <c r="R87" s="23">
        <v>91451.03</v>
      </c>
      <c r="S87" s="23"/>
      <c r="T87" s="23"/>
      <c r="U87" s="23"/>
      <c r="V87" s="23"/>
      <c r="W87" s="23">
        <v>91451.03</v>
      </c>
    </row>
    <row r="88" ht="18.75" customHeight="1" spans="1:23">
      <c r="A88" s="30" t="s">
        <v>393</v>
      </c>
      <c r="B88" s="30" t="s">
        <v>451</v>
      </c>
      <c r="C88" s="30" t="s">
        <v>450</v>
      </c>
      <c r="D88" s="30" t="s">
        <v>72</v>
      </c>
      <c r="E88" s="30" t="s">
        <v>177</v>
      </c>
      <c r="F88" s="30" t="s">
        <v>178</v>
      </c>
      <c r="G88" s="30" t="s">
        <v>401</v>
      </c>
      <c r="H88" s="30" t="s">
        <v>402</v>
      </c>
      <c r="I88" s="23">
        <v>91451.03</v>
      </c>
      <c r="J88" s="23"/>
      <c r="K88" s="23"/>
      <c r="L88" s="23"/>
      <c r="M88" s="23"/>
      <c r="N88" s="23"/>
      <c r="O88" s="23"/>
      <c r="P88" s="23"/>
      <c r="Q88" s="23"/>
      <c r="R88" s="23">
        <v>91451.03</v>
      </c>
      <c r="S88" s="23"/>
      <c r="T88" s="23"/>
      <c r="U88" s="23"/>
      <c r="V88" s="23"/>
      <c r="W88" s="23">
        <v>91451.03</v>
      </c>
    </row>
    <row r="89" ht="18.75" customHeight="1" spans="1:23">
      <c r="A89" s="25"/>
      <c r="B89" s="25"/>
      <c r="C89" s="20" t="s">
        <v>437</v>
      </c>
      <c r="D89" s="25"/>
      <c r="E89" s="25"/>
      <c r="F89" s="25"/>
      <c r="G89" s="25"/>
      <c r="H89" s="25"/>
      <c r="I89" s="23">
        <v>100</v>
      </c>
      <c r="J89" s="23"/>
      <c r="K89" s="23"/>
      <c r="L89" s="23"/>
      <c r="M89" s="23"/>
      <c r="N89" s="23"/>
      <c r="O89" s="23"/>
      <c r="P89" s="23"/>
      <c r="Q89" s="23"/>
      <c r="R89" s="23">
        <v>100</v>
      </c>
      <c r="S89" s="23"/>
      <c r="T89" s="23"/>
      <c r="U89" s="23"/>
      <c r="V89" s="23"/>
      <c r="W89" s="23">
        <v>100</v>
      </c>
    </row>
    <row r="90" ht="18.75" customHeight="1" spans="1:23">
      <c r="A90" s="30" t="s">
        <v>393</v>
      </c>
      <c r="B90" s="30" t="s">
        <v>452</v>
      </c>
      <c r="C90" s="30" t="s">
        <v>437</v>
      </c>
      <c r="D90" s="30" t="s">
        <v>72</v>
      </c>
      <c r="E90" s="30" t="s">
        <v>190</v>
      </c>
      <c r="F90" s="30" t="s">
        <v>191</v>
      </c>
      <c r="G90" s="30" t="s">
        <v>395</v>
      </c>
      <c r="H90" s="30" t="s">
        <v>396</v>
      </c>
      <c r="I90" s="23">
        <v>100</v>
      </c>
      <c r="J90" s="23"/>
      <c r="K90" s="23"/>
      <c r="L90" s="23"/>
      <c r="M90" s="23"/>
      <c r="N90" s="23"/>
      <c r="O90" s="23"/>
      <c r="P90" s="23"/>
      <c r="Q90" s="23"/>
      <c r="R90" s="23">
        <v>100</v>
      </c>
      <c r="S90" s="23"/>
      <c r="T90" s="23"/>
      <c r="U90" s="23"/>
      <c r="V90" s="23"/>
      <c r="W90" s="23">
        <v>100</v>
      </c>
    </row>
    <row r="91" ht="18.75" customHeight="1" spans="1:23">
      <c r="A91" s="25"/>
      <c r="B91" s="25"/>
      <c r="C91" s="20" t="s">
        <v>453</v>
      </c>
      <c r="D91" s="25"/>
      <c r="E91" s="25"/>
      <c r="F91" s="25"/>
      <c r="G91" s="25"/>
      <c r="H91" s="25"/>
      <c r="I91" s="23">
        <v>1832.1</v>
      </c>
      <c r="J91" s="23"/>
      <c r="K91" s="23"/>
      <c r="L91" s="23"/>
      <c r="M91" s="23"/>
      <c r="N91" s="23"/>
      <c r="O91" s="23"/>
      <c r="P91" s="23"/>
      <c r="Q91" s="23"/>
      <c r="R91" s="23">
        <v>1832.1</v>
      </c>
      <c r="S91" s="23"/>
      <c r="T91" s="23"/>
      <c r="U91" s="23"/>
      <c r="V91" s="23"/>
      <c r="W91" s="23">
        <v>1832.1</v>
      </c>
    </row>
    <row r="92" ht="18.75" customHeight="1" spans="1:23">
      <c r="A92" s="30" t="s">
        <v>388</v>
      </c>
      <c r="B92" s="30" t="s">
        <v>454</v>
      </c>
      <c r="C92" s="30" t="s">
        <v>453</v>
      </c>
      <c r="D92" s="30" t="s">
        <v>74</v>
      </c>
      <c r="E92" s="30" t="s">
        <v>190</v>
      </c>
      <c r="F92" s="30" t="s">
        <v>191</v>
      </c>
      <c r="G92" s="30" t="s">
        <v>401</v>
      </c>
      <c r="H92" s="30" t="s">
        <v>402</v>
      </c>
      <c r="I92" s="23">
        <v>1832.1</v>
      </c>
      <c r="J92" s="23"/>
      <c r="K92" s="23"/>
      <c r="L92" s="23"/>
      <c r="M92" s="23"/>
      <c r="N92" s="23"/>
      <c r="O92" s="23"/>
      <c r="P92" s="23"/>
      <c r="Q92" s="23"/>
      <c r="R92" s="23">
        <v>1832.1</v>
      </c>
      <c r="S92" s="23"/>
      <c r="T92" s="23"/>
      <c r="U92" s="23"/>
      <c r="V92" s="23"/>
      <c r="W92" s="23">
        <v>1832.1</v>
      </c>
    </row>
    <row r="93" ht="18.75" customHeight="1" spans="1:23">
      <c r="A93" s="25"/>
      <c r="B93" s="25"/>
      <c r="C93" s="20" t="s">
        <v>455</v>
      </c>
      <c r="D93" s="25"/>
      <c r="E93" s="25"/>
      <c r="F93" s="25"/>
      <c r="G93" s="25"/>
      <c r="H93" s="25"/>
      <c r="I93" s="23">
        <v>3671.81</v>
      </c>
      <c r="J93" s="23"/>
      <c r="K93" s="23"/>
      <c r="L93" s="23"/>
      <c r="M93" s="23"/>
      <c r="N93" s="23"/>
      <c r="O93" s="23"/>
      <c r="P93" s="23"/>
      <c r="Q93" s="23"/>
      <c r="R93" s="23">
        <v>3671.81</v>
      </c>
      <c r="S93" s="23"/>
      <c r="T93" s="23"/>
      <c r="U93" s="23"/>
      <c r="V93" s="23"/>
      <c r="W93" s="23">
        <v>3671.81</v>
      </c>
    </row>
    <row r="94" ht="18.75" customHeight="1" spans="1:23">
      <c r="A94" s="30" t="s">
        <v>388</v>
      </c>
      <c r="B94" s="30" t="s">
        <v>456</v>
      </c>
      <c r="C94" s="30" t="s">
        <v>455</v>
      </c>
      <c r="D94" s="30" t="s">
        <v>74</v>
      </c>
      <c r="E94" s="30" t="s">
        <v>190</v>
      </c>
      <c r="F94" s="30" t="s">
        <v>191</v>
      </c>
      <c r="G94" s="30" t="s">
        <v>401</v>
      </c>
      <c r="H94" s="30" t="s">
        <v>402</v>
      </c>
      <c r="I94" s="23">
        <v>3671.81</v>
      </c>
      <c r="J94" s="23"/>
      <c r="K94" s="23"/>
      <c r="L94" s="23"/>
      <c r="M94" s="23"/>
      <c r="N94" s="23"/>
      <c r="O94" s="23"/>
      <c r="P94" s="23"/>
      <c r="Q94" s="23"/>
      <c r="R94" s="23">
        <v>3671.81</v>
      </c>
      <c r="S94" s="23"/>
      <c r="T94" s="23"/>
      <c r="U94" s="23"/>
      <c r="V94" s="23"/>
      <c r="W94" s="23">
        <v>3671.81</v>
      </c>
    </row>
    <row r="95" ht="18.75" customHeight="1" spans="1:23">
      <c r="A95" s="25"/>
      <c r="B95" s="25"/>
      <c r="C95" s="20" t="s">
        <v>457</v>
      </c>
      <c r="D95" s="25"/>
      <c r="E95" s="25"/>
      <c r="F95" s="25"/>
      <c r="G95" s="25"/>
      <c r="H95" s="25"/>
      <c r="I95" s="23">
        <v>7385.31</v>
      </c>
      <c r="J95" s="23"/>
      <c r="K95" s="23"/>
      <c r="L95" s="23"/>
      <c r="M95" s="23"/>
      <c r="N95" s="23"/>
      <c r="O95" s="23"/>
      <c r="P95" s="23"/>
      <c r="Q95" s="23"/>
      <c r="R95" s="23">
        <v>7385.31</v>
      </c>
      <c r="S95" s="23"/>
      <c r="T95" s="23"/>
      <c r="U95" s="23"/>
      <c r="V95" s="23"/>
      <c r="W95" s="23">
        <v>7385.31</v>
      </c>
    </row>
    <row r="96" ht="18.75" customHeight="1" spans="1:23">
      <c r="A96" s="30" t="s">
        <v>388</v>
      </c>
      <c r="B96" s="30" t="s">
        <v>458</v>
      </c>
      <c r="C96" s="30" t="s">
        <v>457</v>
      </c>
      <c r="D96" s="30" t="s">
        <v>74</v>
      </c>
      <c r="E96" s="30" t="s">
        <v>190</v>
      </c>
      <c r="F96" s="30" t="s">
        <v>191</v>
      </c>
      <c r="G96" s="30" t="s">
        <v>401</v>
      </c>
      <c r="H96" s="30" t="s">
        <v>402</v>
      </c>
      <c r="I96" s="23">
        <v>7385.31</v>
      </c>
      <c r="J96" s="23"/>
      <c r="K96" s="23"/>
      <c r="L96" s="23"/>
      <c r="M96" s="23"/>
      <c r="N96" s="23"/>
      <c r="O96" s="23"/>
      <c r="P96" s="23"/>
      <c r="Q96" s="23"/>
      <c r="R96" s="23">
        <v>7385.31</v>
      </c>
      <c r="S96" s="23"/>
      <c r="T96" s="23"/>
      <c r="U96" s="23"/>
      <c r="V96" s="23"/>
      <c r="W96" s="23">
        <v>7385.31</v>
      </c>
    </row>
    <row r="97" ht="18.75" customHeight="1" spans="1:23">
      <c r="A97" s="25"/>
      <c r="B97" s="25"/>
      <c r="C97" s="20" t="s">
        <v>459</v>
      </c>
      <c r="D97" s="25"/>
      <c r="E97" s="25"/>
      <c r="F97" s="25"/>
      <c r="G97" s="25"/>
      <c r="H97" s="25"/>
      <c r="I97" s="23">
        <v>10539.2</v>
      </c>
      <c r="J97" s="23"/>
      <c r="K97" s="23"/>
      <c r="L97" s="23"/>
      <c r="M97" s="23"/>
      <c r="N97" s="23"/>
      <c r="O97" s="23"/>
      <c r="P97" s="23"/>
      <c r="Q97" s="23"/>
      <c r="R97" s="23">
        <v>10539.2</v>
      </c>
      <c r="S97" s="23"/>
      <c r="T97" s="23"/>
      <c r="U97" s="23"/>
      <c r="V97" s="23"/>
      <c r="W97" s="23">
        <v>10539.2</v>
      </c>
    </row>
    <row r="98" ht="18.75" customHeight="1" spans="1:23">
      <c r="A98" s="30" t="s">
        <v>388</v>
      </c>
      <c r="B98" s="30" t="s">
        <v>460</v>
      </c>
      <c r="C98" s="30" t="s">
        <v>459</v>
      </c>
      <c r="D98" s="30" t="s">
        <v>74</v>
      </c>
      <c r="E98" s="30" t="s">
        <v>190</v>
      </c>
      <c r="F98" s="30" t="s">
        <v>191</v>
      </c>
      <c r="G98" s="30" t="s">
        <v>401</v>
      </c>
      <c r="H98" s="30" t="s">
        <v>402</v>
      </c>
      <c r="I98" s="23">
        <v>10539.2</v>
      </c>
      <c r="J98" s="23"/>
      <c r="K98" s="23"/>
      <c r="L98" s="23"/>
      <c r="M98" s="23"/>
      <c r="N98" s="23"/>
      <c r="O98" s="23"/>
      <c r="P98" s="23"/>
      <c r="Q98" s="23"/>
      <c r="R98" s="23">
        <v>10539.2</v>
      </c>
      <c r="S98" s="23"/>
      <c r="T98" s="23"/>
      <c r="U98" s="23"/>
      <c r="V98" s="23"/>
      <c r="W98" s="23">
        <v>10539.2</v>
      </c>
    </row>
    <row r="99" ht="18.75" customHeight="1" spans="1:23">
      <c r="A99" s="25"/>
      <c r="B99" s="25"/>
      <c r="C99" s="20" t="s">
        <v>461</v>
      </c>
      <c r="D99" s="25"/>
      <c r="E99" s="25"/>
      <c r="F99" s="25"/>
      <c r="G99" s="25"/>
      <c r="H99" s="25"/>
      <c r="I99" s="23">
        <v>7838.19</v>
      </c>
      <c r="J99" s="23"/>
      <c r="K99" s="23"/>
      <c r="L99" s="23"/>
      <c r="M99" s="23"/>
      <c r="N99" s="23"/>
      <c r="O99" s="23"/>
      <c r="P99" s="23"/>
      <c r="Q99" s="23"/>
      <c r="R99" s="23">
        <v>7838.19</v>
      </c>
      <c r="S99" s="23"/>
      <c r="T99" s="23"/>
      <c r="U99" s="23">
        <v>7838.19</v>
      </c>
      <c r="V99" s="23"/>
      <c r="W99" s="23"/>
    </row>
    <row r="100" ht="18.75" customHeight="1" spans="1:23">
      <c r="A100" s="30" t="s">
        <v>388</v>
      </c>
      <c r="B100" s="30" t="s">
        <v>462</v>
      </c>
      <c r="C100" s="30" t="s">
        <v>461</v>
      </c>
      <c r="D100" s="30" t="s">
        <v>74</v>
      </c>
      <c r="E100" s="30" t="s">
        <v>151</v>
      </c>
      <c r="F100" s="30" t="s">
        <v>152</v>
      </c>
      <c r="G100" s="30" t="s">
        <v>401</v>
      </c>
      <c r="H100" s="30" t="s">
        <v>402</v>
      </c>
      <c r="I100" s="23">
        <v>7838.19</v>
      </c>
      <c r="J100" s="23"/>
      <c r="K100" s="23"/>
      <c r="L100" s="23"/>
      <c r="M100" s="23"/>
      <c r="N100" s="23"/>
      <c r="O100" s="23"/>
      <c r="P100" s="23"/>
      <c r="Q100" s="23"/>
      <c r="R100" s="23">
        <v>7838.19</v>
      </c>
      <c r="S100" s="23"/>
      <c r="T100" s="23"/>
      <c r="U100" s="23">
        <v>7838.19</v>
      </c>
      <c r="V100" s="23"/>
      <c r="W100" s="23"/>
    </row>
    <row r="101" ht="18.75" customHeight="1" spans="1:23">
      <c r="A101" s="25"/>
      <c r="B101" s="25"/>
      <c r="C101" s="20" t="s">
        <v>417</v>
      </c>
      <c r="D101" s="25"/>
      <c r="E101" s="25"/>
      <c r="F101" s="25"/>
      <c r="G101" s="25"/>
      <c r="H101" s="25"/>
      <c r="I101" s="23">
        <v>6200</v>
      </c>
      <c r="J101" s="23">
        <v>6200</v>
      </c>
      <c r="K101" s="23">
        <v>6200</v>
      </c>
      <c r="L101" s="23"/>
      <c r="M101" s="23"/>
      <c r="N101" s="23"/>
      <c r="O101" s="23"/>
      <c r="P101" s="23"/>
      <c r="Q101" s="23"/>
      <c r="R101" s="23"/>
      <c r="S101" s="23"/>
      <c r="T101" s="23"/>
      <c r="U101" s="23"/>
      <c r="V101" s="23"/>
      <c r="W101" s="23"/>
    </row>
    <row r="102" ht="18.75" customHeight="1" spans="1:23">
      <c r="A102" s="30" t="s">
        <v>393</v>
      </c>
      <c r="B102" s="30" t="s">
        <v>463</v>
      </c>
      <c r="C102" s="30" t="s">
        <v>417</v>
      </c>
      <c r="D102" s="30" t="s">
        <v>74</v>
      </c>
      <c r="E102" s="30" t="s">
        <v>190</v>
      </c>
      <c r="F102" s="30" t="s">
        <v>191</v>
      </c>
      <c r="G102" s="30" t="s">
        <v>300</v>
      </c>
      <c r="H102" s="30" t="s">
        <v>301</v>
      </c>
      <c r="I102" s="23">
        <v>6200</v>
      </c>
      <c r="J102" s="23">
        <v>6200</v>
      </c>
      <c r="K102" s="23">
        <v>6200</v>
      </c>
      <c r="L102" s="23"/>
      <c r="M102" s="23"/>
      <c r="N102" s="23"/>
      <c r="O102" s="23"/>
      <c r="P102" s="23"/>
      <c r="Q102" s="23"/>
      <c r="R102" s="23"/>
      <c r="S102" s="23"/>
      <c r="T102" s="23"/>
      <c r="U102" s="23"/>
      <c r="V102" s="23"/>
      <c r="W102" s="23"/>
    </row>
    <row r="103" ht="18.75" customHeight="1" spans="1:23">
      <c r="A103" s="25"/>
      <c r="B103" s="25"/>
      <c r="C103" s="20" t="s">
        <v>464</v>
      </c>
      <c r="D103" s="25"/>
      <c r="E103" s="25"/>
      <c r="F103" s="25"/>
      <c r="G103" s="25"/>
      <c r="H103" s="25"/>
      <c r="I103" s="23">
        <v>30000</v>
      </c>
      <c r="J103" s="23">
        <v>30000</v>
      </c>
      <c r="K103" s="23">
        <v>30000</v>
      </c>
      <c r="L103" s="23"/>
      <c r="M103" s="23"/>
      <c r="N103" s="23"/>
      <c r="O103" s="23"/>
      <c r="P103" s="23"/>
      <c r="Q103" s="23"/>
      <c r="R103" s="23"/>
      <c r="S103" s="23"/>
      <c r="T103" s="23"/>
      <c r="U103" s="23"/>
      <c r="V103" s="23"/>
      <c r="W103" s="23"/>
    </row>
    <row r="104" ht="18.75" customHeight="1" spans="1:23">
      <c r="A104" s="30" t="s">
        <v>388</v>
      </c>
      <c r="B104" s="30" t="s">
        <v>465</v>
      </c>
      <c r="C104" s="30" t="s">
        <v>464</v>
      </c>
      <c r="D104" s="30" t="s">
        <v>74</v>
      </c>
      <c r="E104" s="30" t="s">
        <v>190</v>
      </c>
      <c r="F104" s="30" t="s">
        <v>191</v>
      </c>
      <c r="G104" s="30" t="s">
        <v>278</v>
      </c>
      <c r="H104" s="30" t="s">
        <v>279</v>
      </c>
      <c r="I104" s="23">
        <v>20000</v>
      </c>
      <c r="J104" s="23">
        <v>20000</v>
      </c>
      <c r="K104" s="23">
        <v>20000</v>
      </c>
      <c r="L104" s="23"/>
      <c r="M104" s="23"/>
      <c r="N104" s="23"/>
      <c r="O104" s="23"/>
      <c r="P104" s="23"/>
      <c r="Q104" s="23"/>
      <c r="R104" s="23"/>
      <c r="S104" s="23"/>
      <c r="T104" s="23"/>
      <c r="U104" s="23"/>
      <c r="V104" s="23"/>
      <c r="W104" s="23"/>
    </row>
    <row r="105" ht="18.75" customHeight="1" spans="1:23">
      <c r="A105" s="30" t="s">
        <v>388</v>
      </c>
      <c r="B105" s="30" t="s">
        <v>465</v>
      </c>
      <c r="C105" s="30" t="s">
        <v>464</v>
      </c>
      <c r="D105" s="30" t="s">
        <v>74</v>
      </c>
      <c r="E105" s="30" t="s">
        <v>190</v>
      </c>
      <c r="F105" s="30" t="s">
        <v>191</v>
      </c>
      <c r="G105" s="30" t="s">
        <v>285</v>
      </c>
      <c r="H105" s="30" t="s">
        <v>286</v>
      </c>
      <c r="I105" s="23">
        <v>10000</v>
      </c>
      <c r="J105" s="23">
        <v>10000</v>
      </c>
      <c r="K105" s="23">
        <v>10000</v>
      </c>
      <c r="L105" s="23"/>
      <c r="M105" s="23"/>
      <c r="N105" s="23"/>
      <c r="O105" s="23"/>
      <c r="P105" s="23"/>
      <c r="Q105" s="23"/>
      <c r="R105" s="23"/>
      <c r="S105" s="23"/>
      <c r="T105" s="23"/>
      <c r="U105" s="23"/>
      <c r="V105" s="23"/>
      <c r="W105" s="23"/>
    </row>
    <row r="106" ht="18.75" customHeight="1" spans="1:23">
      <c r="A106" s="25"/>
      <c r="B106" s="25"/>
      <c r="C106" s="20" t="s">
        <v>466</v>
      </c>
      <c r="D106" s="25"/>
      <c r="E106" s="25"/>
      <c r="F106" s="25"/>
      <c r="G106" s="25"/>
      <c r="H106" s="25"/>
      <c r="I106" s="23">
        <v>374</v>
      </c>
      <c r="J106" s="23"/>
      <c r="K106" s="23"/>
      <c r="L106" s="23"/>
      <c r="M106" s="23"/>
      <c r="N106" s="23"/>
      <c r="O106" s="23"/>
      <c r="P106" s="23"/>
      <c r="Q106" s="23"/>
      <c r="R106" s="23">
        <v>374</v>
      </c>
      <c r="S106" s="23"/>
      <c r="T106" s="23"/>
      <c r="U106" s="23"/>
      <c r="V106" s="23"/>
      <c r="W106" s="23">
        <v>374</v>
      </c>
    </row>
    <row r="107" ht="18.75" customHeight="1" spans="1:23">
      <c r="A107" s="30" t="s">
        <v>393</v>
      </c>
      <c r="B107" s="30" t="s">
        <v>467</v>
      </c>
      <c r="C107" s="30" t="s">
        <v>466</v>
      </c>
      <c r="D107" s="30" t="s">
        <v>74</v>
      </c>
      <c r="E107" s="30" t="s">
        <v>190</v>
      </c>
      <c r="F107" s="30" t="s">
        <v>191</v>
      </c>
      <c r="G107" s="30" t="s">
        <v>395</v>
      </c>
      <c r="H107" s="30" t="s">
        <v>396</v>
      </c>
      <c r="I107" s="23">
        <v>374</v>
      </c>
      <c r="J107" s="23"/>
      <c r="K107" s="23"/>
      <c r="L107" s="23"/>
      <c r="M107" s="23"/>
      <c r="N107" s="23"/>
      <c r="O107" s="23"/>
      <c r="P107" s="23"/>
      <c r="Q107" s="23"/>
      <c r="R107" s="23">
        <v>374</v>
      </c>
      <c r="S107" s="23"/>
      <c r="T107" s="23"/>
      <c r="U107" s="23"/>
      <c r="V107" s="23"/>
      <c r="W107" s="23">
        <v>374</v>
      </c>
    </row>
    <row r="108" ht="18.75" customHeight="1" spans="1:23">
      <c r="A108" s="25"/>
      <c r="B108" s="25"/>
      <c r="C108" s="20" t="s">
        <v>468</v>
      </c>
      <c r="D108" s="25"/>
      <c r="E108" s="25"/>
      <c r="F108" s="25"/>
      <c r="G108" s="25"/>
      <c r="H108" s="25"/>
      <c r="I108" s="23">
        <v>10000</v>
      </c>
      <c r="J108" s="23"/>
      <c r="K108" s="23"/>
      <c r="L108" s="23"/>
      <c r="M108" s="23"/>
      <c r="N108" s="23"/>
      <c r="O108" s="23"/>
      <c r="P108" s="23"/>
      <c r="Q108" s="23"/>
      <c r="R108" s="23">
        <v>10000</v>
      </c>
      <c r="S108" s="23"/>
      <c r="T108" s="23"/>
      <c r="U108" s="23"/>
      <c r="V108" s="23"/>
      <c r="W108" s="23">
        <v>10000</v>
      </c>
    </row>
    <row r="109" ht="18.75" customHeight="1" spans="1:23">
      <c r="A109" s="30" t="s">
        <v>388</v>
      </c>
      <c r="B109" s="30" t="s">
        <v>469</v>
      </c>
      <c r="C109" s="30" t="s">
        <v>468</v>
      </c>
      <c r="D109" s="30" t="s">
        <v>74</v>
      </c>
      <c r="E109" s="30" t="s">
        <v>190</v>
      </c>
      <c r="F109" s="30" t="s">
        <v>191</v>
      </c>
      <c r="G109" s="30" t="s">
        <v>401</v>
      </c>
      <c r="H109" s="30" t="s">
        <v>402</v>
      </c>
      <c r="I109" s="23">
        <v>10000</v>
      </c>
      <c r="J109" s="23"/>
      <c r="K109" s="23"/>
      <c r="L109" s="23"/>
      <c r="M109" s="23"/>
      <c r="N109" s="23"/>
      <c r="O109" s="23"/>
      <c r="P109" s="23"/>
      <c r="Q109" s="23"/>
      <c r="R109" s="23">
        <v>10000</v>
      </c>
      <c r="S109" s="23"/>
      <c r="T109" s="23"/>
      <c r="U109" s="23"/>
      <c r="V109" s="23"/>
      <c r="W109" s="23">
        <v>10000</v>
      </c>
    </row>
    <row r="110" ht="18.75" customHeight="1" spans="1:23">
      <c r="A110" s="25"/>
      <c r="B110" s="25"/>
      <c r="C110" s="20" t="s">
        <v>470</v>
      </c>
      <c r="D110" s="25"/>
      <c r="E110" s="25"/>
      <c r="F110" s="25"/>
      <c r="G110" s="25"/>
      <c r="H110" s="25"/>
      <c r="I110" s="23">
        <v>17463.4</v>
      </c>
      <c r="J110" s="23"/>
      <c r="K110" s="23"/>
      <c r="L110" s="23"/>
      <c r="M110" s="23"/>
      <c r="N110" s="23"/>
      <c r="O110" s="23"/>
      <c r="P110" s="23"/>
      <c r="Q110" s="23"/>
      <c r="R110" s="23">
        <v>17463.4</v>
      </c>
      <c r="S110" s="23"/>
      <c r="T110" s="23"/>
      <c r="U110" s="23"/>
      <c r="V110" s="23"/>
      <c r="W110" s="23">
        <v>17463.4</v>
      </c>
    </row>
    <row r="111" ht="18.75" customHeight="1" spans="1:23">
      <c r="A111" s="30" t="s">
        <v>388</v>
      </c>
      <c r="B111" s="30" t="s">
        <v>471</v>
      </c>
      <c r="C111" s="30" t="s">
        <v>470</v>
      </c>
      <c r="D111" s="30" t="s">
        <v>74</v>
      </c>
      <c r="E111" s="30" t="s">
        <v>190</v>
      </c>
      <c r="F111" s="30" t="s">
        <v>191</v>
      </c>
      <c r="G111" s="30" t="s">
        <v>401</v>
      </c>
      <c r="H111" s="30" t="s">
        <v>402</v>
      </c>
      <c r="I111" s="23">
        <v>17463.4</v>
      </c>
      <c r="J111" s="23"/>
      <c r="K111" s="23"/>
      <c r="L111" s="23"/>
      <c r="M111" s="23"/>
      <c r="N111" s="23"/>
      <c r="O111" s="23"/>
      <c r="P111" s="23"/>
      <c r="Q111" s="23"/>
      <c r="R111" s="23">
        <v>17463.4</v>
      </c>
      <c r="S111" s="23"/>
      <c r="T111" s="23"/>
      <c r="U111" s="23"/>
      <c r="V111" s="23"/>
      <c r="W111" s="23">
        <v>17463.4</v>
      </c>
    </row>
    <row r="112" ht="18.75" customHeight="1" spans="1:23">
      <c r="A112" s="25"/>
      <c r="B112" s="25"/>
      <c r="C112" s="20" t="s">
        <v>472</v>
      </c>
      <c r="D112" s="25"/>
      <c r="E112" s="25"/>
      <c r="F112" s="25"/>
      <c r="G112" s="25"/>
      <c r="H112" s="25"/>
      <c r="I112" s="23">
        <v>320000</v>
      </c>
      <c r="J112" s="23">
        <v>320000</v>
      </c>
      <c r="K112" s="23">
        <v>320000</v>
      </c>
      <c r="L112" s="23"/>
      <c r="M112" s="23"/>
      <c r="N112" s="23"/>
      <c r="O112" s="23"/>
      <c r="P112" s="23"/>
      <c r="Q112" s="23"/>
      <c r="R112" s="23"/>
      <c r="S112" s="23"/>
      <c r="T112" s="23"/>
      <c r="U112" s="23"/>
      <c r="V112" s="23"/>
      <c r="W112" s="23"/>
    </row>
    <row r="113" ht="18.75" customHeight="1" spans="1:23">
      <c r="A113" s="30" t="s">
        <v>388</v>
      </c>
      <c r="B113" s="30" t="s">
        <v>473</v>
      </c>
      <c r="C113" s="30" t="s">
        <v>472</v>
      </c>
      <c r="D113" s="30" t="s">
        <v>74</v>
      </c>
      <c r="E113" s="30" t="s">
        <v>183</v>
      </c>
      <c r="F113" s="30" t="s">
        <v>184</v>
      </c>
      <c r="G113" s="30" t="s">
        <v>474</v>
      </c>
      <c r="H113" s="30" t="s">
        <v>475</v>
      </c>
      <c r="I113" s="23">
        <v>320000</v>
      </c>
      <c r="J113" s="23">
        <v>320000</v>
      </c>
      <c r="K113" s="23">
        <v>320000</v>
      </c>
      <c r="L113" s="23"/>
      <c r="M113" s="23"/>
      <c r="N113" s="23"/>
      <c r="O113" s="23"/>
      <c r="P113" s="23"/>
      <c r="Q113" s="23"/>
      <c r="R113" s="23"/>
      <c r="S113" s="23"/>
      <c r="T113" s="23"/>
      <c r="U113" s="23"/>
      <c r="V113" s="23"/>
      <c r="W113" s="23"/>
    </row>
    <row r="114" ht="18.75" customHeight="1" spans="1:23">
      <c r="A114" s="25"/>
      <c r="B114" s="25"/>
      <c r="C114" s="20" t="s">
        <v>476</v>
      </c>
      <c r="D114" s="25"/>
      <c r="E114" s="25"/>
      <c r="F114" s="25"/>
      <c r="G114" s="25"/>
      <c r="H114" s="25"/>
      <c r="I114" s="23">
        <v>9490</v>
      </c>
      <c r="J114" s="23"/>
      <c r="K114" s="23"/>
      <c r="L114" s="23"/>
      <c r="M114" s="23"/>
      <c r="N114" s="23"/>
      <c r="O114" s="23"/>
      <c r="P114" s="23"/>
      <c r="Q114" s="23"/>
      <c r="R114" s="23">
        <v>9490</v>
      </c>
      <c r="S114" s="23"/>
      <c r="T114" s="23"/>
      <c r="U114" s="23">
        <v>9490</v>
      </c>
      <c r="V114" s="23"/>
      <c r="W114" s="23"/>
    </row>
    <row r="115" ht="18.75" customHeight="1" spans="1:23">
      <c r="A115" s="30" t="s">
        <v>388</v>
      </c>
      <c r="B115" s="30" t="s">
        <v>477</v>
      </c>
      <c r="C115" s="30" t="s">
        <v>476</v>
      </c>
      <c r="D115" s="30" t="s">
        <v>74</v>
      </c>
      <c r="E115" s="30" t="s">
        <v>183</v>
      </c>
      <c r="F115" s="30" t="s">
        <v>184</v>
      </c>
      <c r="G115" s="30" t="s">
        <v>401</v>
      </c>
      <c r="H115" s="30" t="s">
        <v>402</v>
      </c>
      <c r="I115" s="23">
        <v>9490</v>
      </c>
      <c r="J115" s="23"/>
      <c r="K115" s="23"/>
      <c r="L115" s="23"/>
      <c r="M115" s="23"/>
      <c r="N115" s="23"/>
      <c r="O115" s="23"/>
      <c r="P115" s="23"/>
      <c r="Q115" s="23"/>
      <c r="R115" s="23">
        <v>9490</v>
      </c>
      <c r="S115" s="23"/>
      <c r="T115" s="23"/>
      <c r="U115" s="23">
        <v>9490</v>
      </c>
      <c r="V115" s="23"/>
      <c r="W115" s="23"/>
    </row>
    <row r="116" ht="18.75" customHeight="1" spans="1:23">
      <c r="A116" s="25"/>
      <c r="B116" s="25"/>
      <c r="C116" s="20" t="s">
        <v>478</v>
      </c>
      <c r="D116" s="25"/>
      <c r="E116" s="25"/>
      <c r="F116" s="25"/>
      <c r="G116" s="25"/>
      <c r="H116" s="25"/>
      <c r="I116" s="23">
        <v>9430</v>
      </c>
      <c r="J116" s="23"/>
      <c r="K116" s="23"/>
      <c r="L116" s="23"/>
      <c r="M116" s="23"/>
      <c r="N116" s="23"/>
      <c r="O116" s="23"/>
      <c r="P116" s="23"/>
      <c r="Q116" s="23"/>
      <c r="R116" s="23">
        <v>9430</v>
      </c>
      <c r="S116" s="23"/>
      <c r="T116" s="23"/>
      <c r="U116" s="23">
        <v>9430</v>
      </c>
      <c r="V116" s="23"/>
      <c r="W116" s="23"/>
    </row>
    <row r="117" ht="18.75" customHeight="1" spans="1:23">
      <c r="A117" s="30" t="s">
        <v>388</v>
      </c>
      <c r="B117" s="30" t="s">
        <v>479</v>
      </c>
      <c r="C117" s="30" t="s">
        <v>478</v>
      </c>
      <c r="D117" s="30" t="s">
        <v>74</v>
      </c>
      <c r="E117" s="30" t="s">
        <v>206</v>
      </c>
      <c r="F117" s="30" t="s">
        <v>205</v>
      </c>
      <c r="G117" s="30" t="s">
        <v>401</v>
      </c>
      <c r="H117" s="30" t="s">
        <v>402</v>
      </c>
      <c r="I117" s="23">
        <v>9430</v>
      </c>
      <c r="J117" s="23"/>
      <c r="K117" s="23"/>
      <c r="L117" s="23"/>
      <c r="M117" s="23"/>
      <c r="N117" s="23"/>
      <c r="O117" s="23"/>
      <c r="P117" s="23"/>
      <c r="Q117" s="23"/>
      <c r="R117" s="23">
        <v>9430</v>
      </c>
      <c r="S117" s="23"/>
      <c r="T117" s="23"/>
      <c r="U117" s="23">
        <v>9430</v>
      </c>
      <c r="V117" s="23"/>
      <c r="W117" s="23"/>
    </row>
    <row r="118" ht="18.75" customHeight="1" spans="1:23">
      <c r="A118" s="25"/>
      <c r="B118" s="25"/>
      <c r="C118" s="20" t="s">
        <v>480</v>
      </c>
      <c r="D118" s="25"/>
      <c r="E118" s="25"/>
      <c r="F118" s="25"/>
      <c r="G118" s="25"/>
      <c r="H118" s="25"/>
      <c r="I118" s="23">
        <v>12859.2</v>
      </c>
      <c r="J118" s="23"/>
      <c r="K118" s="23"/>
      <c r="L118" s="23"/>
      <c r="M118" s="23"/>
      <c r="N118" s="23"/>
      <c r="O118" s="23"/>
      <c r="P118" s="23"/>
      <c r="Q118" s="23"/>
      <c r="R118" s="23">
        <v>12859.2</v>
      </c>
      <c r="S118" s="23"/>
      <c r="T118" s="23"/>
      <c r="U118" s="23"/>
      <c r="V118" s="23"/>
      <c r="W118" s="23">
        <v>12859.2</v>
      </c>
    </row>
    <row r="119" ht="18.75" customHeight="1" spans="1:23">
      <c r="A119" s="30" t="s">
        <v>388</v>
      </c>
      <c r="B119" s="30" t="s">
        <v>481</v>
      </c>
      <c r="C119" s="30" t="s">
        <v>480</v>
      </c>
      <c r="D119" s="30" t="s">
        <v>74</v>
      </c>
      <c r="E119" s="30" t="s">
        <v>482</v>
      </c>
      <c r="F119" s="30" t="s">
        <v>483</v>
      </c>
      <c r="G119" s="30" t="s">
        <v>401</v>
      </c>
      <c r="H119" s="30" t="s">
        <v>402</v>
      </c>
      <c r="I119" s="23">
        <v>12859.2</v>
      </c>
      <c r="J119" s="23"/>
      <c r="K119" s="23"/>
      <c r="L119" s="23"/>
      <c r="M119" s="23"/>
      <c r="N119" s="23"/>
      <c r="O119" s="23"/>
      <c r="P119" s="23"/>
      <c r="Q119" s="23"/>
      <c r="R119" s="23">
        <v>12859.2</v>
      </c>
      <c r="S119" s="23"/>
      <c r="T119" s="23"/>
      <c r="U119" s="23"/>
      <c r="V119" s="23"/>
      <c r="W119" s="23">
        <v>12859.2</v>
      </c>
    </row>
    <row r="120" ht="18.75" customHeight="1" spans="1:23">
      <c r="A120" s="25"/>
      <c r="B120" s="25"/>
      <c r="C120" s="20" t="s">
        <v>484</v>
      </c>
      <c r="D120" s="25"/>
      <c r="E120" s="25"/>
      <c r="F120" s="25"/>
      <c r="G120" s="25"/>
      <c r="H120" s="25"/>
      <c r="I120" s="23">
        <v>28226</v>
      </c>
      <c r="J120" s="23"/>
      <c r="K120" s="23"/>
      <c r="L120" s="23"/>
      <c r="M120" s="23"/>
      <c r="N120" s="23"/>
      <c r="O120" s="23"/>
      <c r="P120" s="23"/>
      <c r="Q120" s="23"/>
      <c r="R120" s="23">
        <v>28226</v>
      </c>
      <c r="S120" s="23"/>
      <c r="T120" s="23"/>
      <c r="U120" s="23">
        <v>28226</v>
      </c>
      <c r="V120" s="23"/>
      <c r="W120" s="23"/>
    </row>
    <row r="121" ht="18.75" customHeight="1" spans="1:23">
      <c r="A121" s="30" t="s">
        <v>388</v>
      </c>
      <c r="B121" s="30" t="s">
        <v>485</v>
      </c>
      <c r="C121" s="30" t="s">
        <v>484</v>
      </c>
      <c r="D121" s="30" t="s">
        <v>74</v>
      </c>
      <c r="E121" s="30" t="s">
        <v>206</v>
      </c>
      <c r="F121" s="30" t="s">
        <v>205</v>
      </c>
      <c r="G121" s="30" t="s">
        <v>401</v>
      </c>
      <c r="H121" s="30" t="s">
        <v>402</v>
      </c>
      <c r="I121" s="23">
        <v>28226</v>
      </c>
      <c r="J121" s="23"/>
      <c r="K121" s="23"/>
      <c r="L121" s="23"/>
      <c r="M121" s="23"/>
      <c r="N121" s="23"/>
      <c r="O121" s="23"/>
      <c r="P121" s="23"/>
      <c r="Q121" s="23"/>
      <c r="R121" s="23">
        <v>28226</v>
      </c>
      <c r="S121" s="23"/>
      <c r="T121" s="23"/>
      <c r="U121" s="23">
        <v>28226</v>
      </c>
      <c r="V121" s="23"/>
      <c r="W121" s="23"/>
    </row>
    <row r="122" ht="18.75" customHeight="1" spans="1:23">
      <c r="A122" s="25"/>
      <c r="B122" s="25"/>
      <c r="C122" s="20" t="s">
        <v>486</v>
      </c>
      <c r="D122" s="25"/>
      <c r="E122" s="25"/>
      <c r="F122" s="25"/>
      <c r="G122" s="25"/>
      <c r="H122" s="25"/>
      <c r="I122" s="23">
        <v>2200.76</v>
      </c>
      <c r="J122" s="23"/>
      <c r="K122" s="23"/>
      <c r="L122" s="23"/>
      <c r="M122" s="23"/>
      <c r="N122" s="23"/>
      <c r="O122" s="23"/>
      <c r="P122" s="23"/>
      <c r="Q122" s="23"/>
      <c r="R122" s="23">
        <v>2200.76</v>
      </c>
      <c r="S122" s="23"/>
      <c r="T122" s="23"/>
      <c r="U122" s="23"/>
      <c r="V122" s="23"/>
      <c r="W122" s="23">
        <v>2200.76</v>
      </c>
    </row>
    <row r="123" ht="18.75" customHeight="1" spans="1:23">
      <c r="A123" s="30" t="s">
        <v>388</v>
      </c>
      <c r="B123" s="30" t="s">
        <v>487</v>
      </c>
      <c r="C123" s="30" t="s">
        <v>486</v>
      </c>
      <c r="D123" s="30" t="s">
        <v>74</v>
      </c>
      <c r="E123" s="30" t="s">
        <v>190</v>
      </c>
      <c r="F123" s="30" t="s">
        <v>191</v>
      </c>
      <c r="G123" s="30" t="s">
        <v>395</v>
      </c>
      <c r="H123" s="30" t="s">
        <v>396</v>
      </c>
      <c r="I123" s="23">
        <v>2200.76</v>
      </c>
      <c r="J123" s="23"/>
      <c r="K123" s="23"/>
      <c r="L123" s="23"/>
      <c r="M123" s="23"/>
      <c r="N123" s="23"/>
      <c r="O123" s="23"/>
      <c r="P123" s="23"/>
      <c r="Q123" s="23"/>
      <c r="R123" s="23">
        <v>2200.76</v>
      </c>
      <c r="S123" s="23"/>
      <c r="T123" s="23"/>
      <c r="U123" s="23"/>
      <c r="V123" s="23"/>
      <c r="W123" s="23">
        <v>2200.76</v>
      </c>
    </row>
    <row r="124" ht="18.75" customHeight="1" spans="1:23">
      <c r="A124" s="25"/>
      <c r="B124" s="25"/>
      <c r="C124" s="20" t="s">
        <v>488</v>
      </c>
      <c r="D124" s="25"/>
      <c r="E124" s="25"/>
      <c r="F124" s="25"/>
      <c r="G124" s="25"/>
      <c r="H124" s="25"/>
      <c r="I124" s="23">
        <v>1800</v>
      </c>
      <c r="J124" s="23"/>
      <c r="K124" s="23"/>
      <c r="L124" s="23"/>
      <c r="M124" s="23"/>
      <c r="N124" s="23"/>
      <c r="O124" s="23"/>
      <c r="P124" s="23"/>
      <c r="Q124" s="23"/>
      <c r="R124" s="23">
        <v>1800</v>
      </c>
      <c r="S124" s="23"/>
      <c r="T124" s="23"/>
      <c r="U124" s="23"/>
      <c r="V124" s="23"/>
      <c r="W124" s="23">
        <v>1800</v>
      </c>
    </row>
    <row r="125" ht="18.75" customHeight="1" spans="1:23">
      <c r="A125" s="30" t="s">
        <v>388</v>
      </c>
      <c r="B125" s="30" t="s">
        <v>489</v>
      </c>
      <c r="C125" s="30" t="s">
        <v>488</v>
      </c>
      <c r="D125" s="30" t="s">
        <v>74</v>
      </c>
      <c r="E125" s="30" t="s">
        <v>190</v>
      </c>
      <c r="F125" s="30" t="s">
        <v>191</v>
      </c>
      <c r="G125" s="30" t="s">
        <v>401</v>
      </c>
      <c r="H125" s="30" t="s">
        <v>402</v>
      </c>
      <c r="I125" s="23">
        <v>1800</v>
      </c>
      <c r="J125" s="23"/>
      <c r="K125" s="23"/>
      <c r="L125" s="23"/>
      <c r="M125" s="23"/>
      <c r="N125" s="23"/>
      <c r="O125" s="23"/>
      <c r="P125" s="23"/>
      <c r="Q125" s="23"/>
      <c r="R125" s="23">
        <v>1800</v>
      </c>
      <c r="S125" s="23"/>
      <c r="T125" s="23"/>
      <c r="U125" s="23"/>
      <c r="V125" s="23"/>
      <c r="W125" s="23">
        <v>1800</v>
      </c>
    </row>
    <row r="126" ht="18.75" customHeight="1" spans="1:23">
      <c r="A126" s="25"/>
      <c r="B126" s="25"/>
      <c r="C126" s="20" t="s">
        <v>490</v>
      </c>
      <c r="D126" s="25"/>
      <c r="E126" s="25"/>
      <c r="F126" s="25"/>
      <c r="G126" s="25"/>
      <c r="H126" s="25"/>
      <c r="I126" s="23">
        <v>4180</v>
      </c>
      <c r="J126" s="23"/>
      <c r="K126" s="23"/>
      <c r="L126" s="23"/>
      <c r="M126" s="23"/>
      <c r="N126" s="23"/>
      <c r="O126" s="23"/>
      <c r="P126" s="23"/>
      <c r="Q126" s="23"/>
      <c r="R126" s="23">
        <v>4180</v>
      </c>
      <c r="S126" s="23"/>
      <c r="T126" s="23"/>
      <c r="U126" s="23"/>
      <c r="V126" s="23"/>
      <c r="W126" s="23">
        <v>4180</v>
      </c>
    </row>
    <row r="127" ht="18.75" customHeight="1" spans="1:23">
      <c r="A127" s="30" t="s">
        <v>388</v>
      </c>
      <c r="B127" s="30" t="s">
        <v>491</v>
      </c>
      <c r="C127" s="30" t="s">
        <v>490</v>
      </c>
      <c r="D127" s="30" t="s">
        <v>74</v>
      </c>
      <c r="E127" s="30" t="s">
        <v>190</v>
      </c>
      <c r="F127" s="30" t="s">
        <v>191</v>
      </c>
      <c r="G127" s="30" t="s">
        <v>401</v>
      </c>
      <c r="H127" s="30" t="s">
        <v>402</v>
      </c>
      <c r="I127" s="23">
        <v>4180</v>
      </c>
      <c r="J127" s="23"/>
      <c r="K127" s="23"/>
      <c r="L127" s="23"/>
      <c r="M127" s="23"/>
      <c r="N127" s="23"/>
      <c r="O127" s="23"/>
      <c r="P127" s="23"/>
      <c r="Q127" s="23"/>
      <c r="R127" s="23">
        <v>4180</v>
      </c>
      <c r="S127" s="23"/>
      <c r="T127" s="23"/>
      <c r="U127" s="23"/>
      <c r="V127" s="23"/>
      <c r="W127" s="23">
        <v>4180</v>
      </c>
    </row>
    <row r="128" ht="18.75" customHeight="1" spans="1:23">
      <c r="A128" s="25"/>
      <c r="B128" s="25"/>
      <c r="C128" s="20" t="s">
        <v>492</v>
      </c>
      <c r="D128" s="25"/>
      <c r="E128" s="25"/>
      <c r="F128" s="25"/>
      <c r="G128" s="25"/>
      <c r="H128" s="25"/>
      <c r="I128" s="23">
        <v>1062</v>
      </c>
      <c r="J128" s="23"/>
      <c r="K128" s="23"/>
      <c r="L128" s="23"/>
      <c r="M128" s="23"/>
      <c r="N128" s="23"/>
      <c r="O128" s="23"/>
      <c r="P128" s="23"/>
      <c r="Q128" s="23"/>
      <c r="R128" s="23">
        <v>1062</v>
      </c>
      <c r="S128" s="23"/>
      <c r="T128" s="23"/>
      <c r="U128" s="23"/>
      <c r="V128" s="23"/>
      <c r="W128" s="23">
        <v>1062</v>
      </c>
    </row>
    <row r="129" ht="18.75" customHeight="1" spans="1:23">
      <c r="A129" s="30" t="s">
        <v>388</v>
      </c>
      <c r="B129" s="30" t="s">
        <v>493</v>
      </c>
      <c r="C129" s="30" t="s">
        <v>492</v>
      </c>
      <c r="D129" s="30" t="s">
        <v>74</v>
      </c>
      <c r="E129" s="30" t="s">
        <v>206</v>
      </c>
      <c r="F129" s="30" t="s">
        <v>205</v>
      </c>
      <c r="G129" s="30" t="s">
        <v>278</v>
      </c>
      <c r="H129" s="30" t="s">
        <v>279</v>
      </c>
      <c r="I129" s="23">
        <v>1062</v>
      </c>
      <c r="J129" s="23"/>
      <c r="K129" s="23"/>
      <c r="L129" s="23"/>
      <c r="M129" s="23"/>
      <c r="N129" s="23"/>
      <c r="O129" s="23"/>
      <c r="P129" s="23"/>
      <c r="Q129" s="23"/>
      <c r="R129" s="23">
        <v>1062</v>
      </c>
      <c r="S129" s="23"/>
      <c r="T129" s="23"/>
      <c r="U129" s="23"/>
      <c r="V129" s="23"/>
      <c r="W129" s="23">
        <v>1062</v>
      </c>
    </row>
    <row r="130" ht="18.75" customHeight="1" spans="1:23">
      <c r="A130" s="25"/>
      <c r="B130" s="25"/>
      <c r="C130" s="20" t="s">
        <v>494</v>
      </c>
      <c r="D130" s="25"/>
      <c r="E130" s="25"/>
      <c r="F130" s="25"/>
      <c r="G130" s="25"/>
      <c r="H130" s="25"/>
      <c r="I130" s="23">
        <v>535.9</v>
      </c>
      <c r="J130" s="23"/>
      <c r="K130" s="23"/>
      <c r="L130" s="23"/>
      <c r="M130" s="23"/>
      <c r="N130" s="23"/>
      <c r="O130" s="23"/>
      <c r="P130" s="23"/>
      <c r="Q130" s="23"/>
      <c r="R130" s="23">
        <v>535.9</v>
      </c>
      <c r="S130" s="23"/>
      <c r="T130" s="23"/>
      <c r="U130" s="23"/>
      <c r="V130" s="23"/>
      <c r="W130" s="23">
        <v>535.9</v>
      </c>
    </row>
    <row r="131" ht="18.75" customHeight="1" spans="1:23">
      <c r="A131" s="30" t="s">
        <v>388</v>
      </c>
      <c r="B131" s="30" t="s">
        <v>495</v>
      </c>
      <c r="C131" s="30" t="s">
        <v>494</v>
      </c>
      <c r="D131" s="30" t="s">
        <v>74</v>
      </c>
      <c r="E131" s="30" t="s">
        <v>190</v>
      </c>
      <c r="F131" s="30" t="s">
        <v>191</v>
      </c>
      <c r="G131" s="30" t="s">
        <v>401</v>
      </c>
      <c r="H131" s="30" t="s">
        <v>402</v>
      </c>
      <c r="I131" s="23">
        <v>535.9</v>
      </c>
      <c r="J131" s="23"/>
      <c r="K131" s="23"/>
      <c r="L131" s="23"/>
      <c r="M131" s="23"/>
      <c r="N131" s="23"/>
      <c r="O131" s="23"/>
      <c r="P131" s="23"/>
      <c r="Q131" s="23"/>
      <c r="R131" s="23">
        <v>535.9</v>
      </c>
      <c r="S131" s="23"/>
      <c r="T131" s="23"/>
      <c r="U131" s="23"/>
      <c r="V131" s="23"/>
      <c r="W131" s="23">
        <v>535.9</v>
      </c>
    </row>
    <row r="132" ht="18.75" customHeight="1" spans="1:23">
      <c r="A132" s="25"/>
      <c r="B132" s="25"/>
      <c r="C132" s="20" t="s">
        <v>496</v>
      </c>
      <c r="D132" s="25"/>
      <c r="E132" s="25"/>
      <c r="F132" s="25"/>
      <c r="G132" s="25"/>
      <c r="H132" s="25"/>
      <c r="I132" s="23">
        <v>365000</v>
      </c>
      <c r="J132" s="23"/>
      <c r="K132" s="23"/>
      <c r="L132" s="23"/>
      <c r="M132" s="23"/>
      <c r="N132" s="23"/>
      <c r="O132" s="23"/>
      <c r="P132" s="23"/>
      <c r="Q132" s="23"/>
      <c r="R132" s="23">
        <v>365000</v>
      </c>
      <c r="S132" s="23"/>
      <c r="T132" s="23"/>
      <c r="U132" s="23">
        <v>365000</v>
      </c>
      <c r="V132" s="23"/>
      <c r="W132" s="23"/>
    </row>
    <row r="133" ht="18.75" customHeight="1" spans="1:23">
      <c r="A133" s="30" t="s">
        <v>388</v>
      </c>
      <c r="B133" s="30" t="s">
        <v>497</v>
      </c>
      <c r="C133" s="30" t="s">
        <v>496</v>
      </c>
      <c r="D133" s="30" t="s">
        <v>74</v>
      </c>
      <c r="E133" s="30" t="s">
        <v>190</v>
      </c>
      <c r="F133" s="30" t="s">
        <v>191</v>
      </c>
      <c r="G133" s="30" t="s">
        <v>401</v>
      </c>
      <c r="H133" s="30" t="s">
        <v>402</v>
      </c>
      <c r="I133" s="23">
        <v>365000</v>
      </c>
      <c r="J133" s="23"/>
      <c r="K133" s="23"/>
      <c r="L133" s="23"/>
      <c r="M133" s="23"/>
      <c r="N133" s="23"/>
      <c r="O133" s="23"/>
      <c r="P133" s="23"/>
      <c r="Q133" s="23"/>
      <c r="R133" s="23">
        <v>365000</v>
      </c>
      <c r="S133" s="23"/>
      <c r="T133" s="23"/>
      <c r="U133" s="23">
        <v>365000</v>
      </c>
      <c r="V133" s="23"/>
      <c r="W133" s="23"/>
    </row>
    <row r="134" ht="18.75" customHeight="1" spans="1:23">
      <c r="A134" s="25"/>
      <c r="B134" s="25"/>
      <c r="C134" s="20" t="s">
        <v>498</v>
      </c>
      <c r="D134" s="25"/>
      <c r="E134" s="25"/>
      <c r="F134" s="25"/>
      <c r="G134" s="25"/>
      <c r="H134" s="25"/>
      <c r="I134" s="23">
        <v>2389.72</v>
      </c>
      <c r="J134" s="23"/>
      <c r="K134" s="23"/>
      <c r="L134" s="23"/>
      <c r="M134" s="23"/>
      <c r="N134" s="23"/>
      <c r="O134" s="23"/>
      <c r="P134" s="23"/>
      <c r="Q134" s="23"/>
      <c r="R134" s="23">
        <v>2389.72</v>
      </c>
      <c r="S134" s="23"/>
      <c r="T134" s="23"/>
      <c r="U134" s="23"/>
      <c r="V134" s="23"/>
      <c r="W134" s="23">
        <v>2389.72</v>
      </c>
    </row>
    <row r="135" ht="18.75" customHeight="1" spans="1:23">
      <c r="A135" s="30" t="s">
        <v>388</v>
      </c>
      <c r="B135" s="30" t="s">
        <v>499</v>
      </c>
      <c r="C135" s="30" t="s">
        <v>498</v>
      </c>
      <c r="D135" s="30" t="s">
        <v>74</v>
      </c>
      <c r="E135" s="30" t="s">
        <v>190</v>
      </c>
      <c r="F135" s="30" t="s">
        <v>191</v>
      </c>
      <c r="G135" s="30" t="s">
        <v>401</v>
      </c>
      <c r="H135" s="30" t="s">
        <v>402</v>
      </c>
      <c r="I135" s="23">
        <v>2389.72</v>
      </c>
      <c r="J135" s="23"/>
      <c r="K135" s="23"/>
      <c r="L135" s="23"/>
      <c r="M135" s="23"/>
      <c r="N135" s="23"/>
      <c r="O135" s="23"/>
      <c r="P135" s="23"/>
      <c r="Q135" s="23"/>
      <c r="R135" s="23">
        <v>2389.72</v>
      </c>
      <c r="S135" s="23"/>
      <c r="T135" s="23"/>
      <c r="U135" s="23"/>
      <c r="V135" s="23"/>
      <c r="W135" s="23">
        <v>2389.72</v>
      </c>
    </row>
    <row r="136" ht="18.75" customHeight="1" spans="1:23">
      <c r="A136" s="25"/>
      <c r="B136" s="25"/>
      <c r="C136" s="20" t="s">
        <v>500</v>
      </c>
      <c r="D136" s="25"/>
      <c r="E136" s="25"/>
      <c r="F136" s="25"/>
      <c r="G136" s="25"/>
      <c r="H136" s="25"/>
      <c r="I136" s="23">
        <v>1024.02</v>
      </c>
      <c r="J136" s="23"/>
      <c r="K136" s="23"/>
      <c r="L136" s="23"/>
      <c r="M136" s="23"/>
      <c r="N136" s="23"/>
      <c r="O136" s="23"/>
      <c r="P136" s="23"/>
      <c r="Q136" s="23"/>
      <c r="R136" s="23">
        <v>1024.02</v>
      </c>
      <c r="S136" s="23"/>
      <c r="T136" s="23"/>
      <c r="U136" s="23"/>
      <c r="V136" s="23"/>
      <c r="W136" s="23">
        <v>1024.02</v>
      </c>
    </row>
    <row r="137" ht="18.75" customHeight="1" spans="1:23">
      <c r="A137" s="30" t="s">
        <v>388</v>
      </c>
      <c r="B137" s="30" t="s">
        <v>501</v>
      </c>
      <c r="C137" s="30" t="s">
        <v>500</v>
      </c>
      <c r="D137" s="30" t="s">
        <v>74</v>
      </c>
      <c r="E137" s="30" t="s">
        <v>190</v>
      </c>
      <c r="F137" s="30" t="s">
        <v>191</v>
      </c>
      <c r="G137" s="30" t="s">
        <v>321</v>
      </c>
      <c r="H137" s="30" t="s">
        <v>322</v>
      </c>
      <c r="I137" s="23">
        <v>1024.02</v>
      </c>
      <c r="J137" s="23"/>
      <c r="K137" s="23"/>
      <c r="L137" s="23"/>
      <c r="M137" s="23"/>
      <c r="N137" s="23"/>
      <c r="O137" s="23"/>
      <c r="P137" s="23"/>
      <c r="Q137" s="23"/>
      <c r="R137" s="23">
        <v>1024.02</v>
      </c>
      <c r="S137" s="23"/>
      <c r="T137" s="23"/>
      <c r="U137" s="23"/>
      <c r="V137" s="23"/>
      <c r="W137" s="23">
        <v>1024.02</v>
      </c>
    </row>
    <row r="138" ht="18.75" customHeight="1" spans="1:23">
      <c r="A138" s="25"/>
      <c r="B138" s="25"/>
      <c r="C138" s="20" t="s">
        <v>502</v>
      </c>
      <c r="D138" s="25"/>
      <c r="E138" s="25"/>
      <c r="F138" s="25"/>
      <c r="G138" s="25"/>
      <c r="H138" s="25"/>
      <c r="I138" s="23">
        <v>34059.53</v>
      </c>
      <c r="J138" s="23"/>
      <c r="K138" s="23"/>
      <c r="L138" s="23"/>
      <c r="M138" s="23"/>
      <c r="N138" s="23"/>
      <c r="O138" s="23"/>
      <c r="P138" s="23"/>
      <c r="Q138" s="23"/>
      <c r="R138" s="23">
        <v>34059.53</v>
      </c>
      <c r="S138" s="23"/>
      <c r="T138" s="23"/>
      <c r="U138" s="23"/>
      <c r="V138" s="23"/>
      <c r="W138" s="23">
        <v>34059.53</v>
      </c>
    </row>
    <row r="139" ht="18.75" customHeight="1" spans="1:23">
      <c r="A139" s="30" t="s">
        <v>388</v>
      </c>
      <c r="B139" s="30" t="s">
        <v>503</v>
      </c>
      <c r="C139" s="30" t="s">
        <v>502</v>
      </c>
      <c r="D139" s="30" t="s">
        <v>76</v>
      </c>
      <c r="E139" s="30" t="s">
        <v>179</v>
      </c>
      <c r="F139" s="30" t="s">
        <v>180</v>
      </c>
      <c r="G139" s="30" t="s">
        <v>504</v>
      </c>
      <c r="H139" s="30" t="s">
        <v>505</v>
      </c>
      <c r="I139" s="23">
        <v>34059.53</v>
      </c>
      <c r="J139" s="23"/>
      <c r="K139" s="23"/>
      <c r="L139" s="23"/>
      <c r="M139" s="23"/>
      <c r="N139" s="23"/>
      <c r="O139" s="23"/>
      <c r="P139" s="23"/>
      <c r="Q139" s="23"/>
      <c r="R139" s="23">
        <v>34059.53</v>
      </c>
      <c r="S139" s="23"/>
      <c r="T139" s="23"/>
      <c r="U139" s="23"/>
      <c r="V139" s="23"/>
      <c r="W139" s="23">
        <v>34059.53</v>
      </c>
    </row>
    <row r="140" ht="18.75" customHeight="1" spans="1:23">
      <c r="A140" s="25"/>
      <c r="B140" s="25"/>
      <c r="C140" s="20" t="s">
        <v>506</v>
      </c>
      <c r="D140" s="25"/>
      <c r="E140" s="25"/>
      <c r="F140" s="25"/>
      <c r="G140" s="25"/>
      <c r="H140" s="25"/>
      <c r="I140" s="23">
        <v>152450</v>
      </c>
      <c r="J140" s="23"/>
      <c r="K140" s="23"/>
      <c r="L140" s="23"/>
      <c r="M140" s="23"/>
      <c r="N140" s="23"/>
      <c r="O140" s="23"/>
      <c r="P140" s="23"/>
      <c r="Q140" s="23"/>
      <c r="R140" s="23">
        <v>152450</v>
      </c>
      <c r="S140" s="23"/>
      <c r="T140" s="23"/>
      <c r="U140" s="23"/>
      <c r="V140" s="23"/>
      <c r="W140" s="23">
        <v>152450</v>
      </c>
    </row>
    <row r="141" ht="18.75" customHeight="1" spans="1:23">
      <c r="A141" s="30" t="s">
        <v>388</v>
      </c>
      <c r="B141" s="30" t="s">
        <v>507</v>
      </c>
      <c r="C141" s="30" t="s">
        <v>506</v>
      </c>
      <c r="D141" s="30" t="s">
        <v>76</v>
      </c>
      <c r="E141" s="30" t="s">
        <v>179</v>
      </c>
      <c r="F141" s="30" t="s">
        <v>180</v>
      </c>
      <c r="G141" s="30" t="s">
        <v>504</v>
      </c>
      <c r="H141" s="30" t="s">
        <v>505</v>
      </c>
      <c r="I141" s="23">
        <v>152450</v>
      </c>
      <c r="J141" s="23"/>
      <c r="K141" s="23"/>
      <c r="L141" s="23"/>
      <c r="M141" s="23"/>
      <c r="N141" s="23"/>
      <c r="O141" s="23"/>
      <c r="P141" s="23"/>
      <c r="Q141" s="23"/>
      <c r="R141" s="23">
        <v>152450</v>
      </c>
      <c r="S141" s="23"/>
      <c r="T141" s="23"/>
      <c r="U141" s="23"/>
      <c r="V141" s="23"/>
      <c r="W141" s="23">
        <v>152450</v>
      </c>
    </row>
    <row r="142" ht="18.75" customHeight="1" spans="1:23">
      <c r="A142" s="25"/>
      <c r="B142" s="25"/>
      <c r="C142" s="20" t="s">
        <v>508</v>
      </c>
      <c r="D142" s="25"/>
      <c r="E142" s="25"/>
      <c r="F142" s="25"/>
      <c r="G142" s="25"/>
      <c r="H142" s="25"/>
      <c r="I142" s="23">
        <v>16462</v>
      </c>
      <c r="J142" s="23"/>
      <c r="K142" s="23"/>
      <c r="L142" s="23"/>
      <c r="M142" s="23"/>
      <c r="N142" s="23"/>
      <c r="O142" s="23"/>
      <c r="P142" s="23"/>
      <c r="Q142" s="23"/>
      <c r="R142" s="23">
        <v>16462</v>
      </c>
      <c r="S142" s="23"/>
      <c r="T142" s="23"/>
      <c r="U142" s="23"/>
      <c r="V142" s="23"/>
      <c r="W142" s="23">
        <v>16462</v>
      </c>
    </row>
    <row r="143" ht="18.75" customHeight="1" spans="1:23">
      <c r="A143" s="30" t="s">
        <v>388</v>
      </c>
      <c r="B143" s="30" t="s">
        <v>509</v>
      </c>
      <c r="C143" s="30" t="s">
        <v>508</v>
      </c>
      <c r="D143" s="30" t="s">
        <v>76</v>
      </c>
      <c r="E143" s="30" t="s">
        <v>190</v>
      </c>
      <c r="F143" s="30" t="s">
        <v>191</v>
      </c>
      <c r="G143" s="30" t="s">
        <v>504</v>
      </c>
      <c r="H143" s="30" t="s">
        <v>505</v>
      </c>
      <c r="I143" s="23">
        <v>16462</v>
      </c>
      <c r="J143" s="23"/>
      <c r="K143" s="23"/>
      <c r="L143" s="23"/>
      <c r="M143" s="23"/>
      <c r="N143" s="23"/>
      <c r="O143" s="23"/>
      <c r="P143" s="23"/>
      <c r="Q143" s="23"/>
      <c r="R143" s="23">
        <v>16462</v>
      </c>
      <c r="S143" s="23"/>
      <c r="T143" s="23"/>
      <c r="U143" s="23"/>
      <c r="V143" s="23"/>
      <c r="W143" s="23">
        <v>16462</v>
      </c>
    </row>
    <row r="144" ht="18.75" customHeight="1" spans="1:23">
      <c r="A144" s="25"/>
      <c r="B144" s="25"/>
      <c r="C144" s="20" t="s">
        <v>510</v>
      </c>
      <c r="D144" s="25"/>
      <c r="E144" s="25"/>
      <c r="F144" s="25"/>
      <c r="G144" s="25"/>
      <c r="H144" s="25"/>
      <c r="I144" s="23">
        <v>1571.04</v>
      </c>
      <c r="J144" s="23"/>
      <c r="K144" s="23"/>
      <c r="L144" s="23"/>
      <c r="M144" s="23"/>
      <c r="N144" s="23"/>
      <c r="O144" s="23"/>
      <c r="P144" s="23"/>
      <c r="Q144" s="23"/>
      <c r="R144" s="23">
        <v>1571.04</v>
      </c>
      <c r="S144" s="23"/>
      <c r="T144" s="23"/>
      <c r="U144" s="23"/>
      <c r="V144" s="23"/>
      <c r="W144" s="23">
        <v>1571.04</v>
      </c>
    </row>
    <row r="145" ht="18.75" customHeight="1" spans="1:23">
      <c r="A145" s="30" t="s">
        <v>388</v>
      </c>
      <c r="B145" s="30" t="s">
        <v>511</v>
      </c>
      <c r="C145" s="30" t="s">
        <v>510</v>
      </c>
      <c r="D145" s="30" t="s">
        <v>76</v>
      </c>
      <c r="E145" s="30" t="s">
        <v>190</v>
      </c>
      <c r="F145" s="30" t="s">
        <v>191</v>
      </c>
      <c r="G145" s="30" t="s">
        <v>504</v>
      </c>
      <c r="H145" s="30" t="s">
        <v>505</v>
      </c>
      <c r="I145" s="23">
        <v>1571.04</v>
      </c>
      <c r="J145" s="23"/>
      <c r="K145" s="23"/>
      <c r="L145" s="23"/>
      <c r="M145" s="23"/>
      <c r="N145" s="23"/>
      <c r="O145" s="23"/>
      <c r="P145" s="23"/>
      <c r="Q145" s="23"/>
      <c r="R145" s="23">
        <v>1571.04</v>
      </c>
      <c r="S145" s="23"/>
      <c r="T145" s="23"/>
      <c r="U145" s="23"/>
      <c r="V145" s="23"/>
      <c r="W145" s="23">
        <v>1571.04</v>
      </c>
    </row>
    <row r="146" ht="18.75" customHeight="1" spans="1:23">
      <c r="A146" s="25"/>
      <c r="B146" s="25"/>
      <c r="C146" s="20" t="s">
        <v>512</v>
      </c>
      <c r="D146" s="25"/>
      <c r="E146" s="25"/>
      <c r="F146" s="25"/>
      <c r="G146" s="25"/>
      <c r="H146" s="25"/>
      <c r="I146" s="23">
        <v>34528.41</v>
      </c>
      <c r="J146" s="23"/>
      <c r="K146" s="23"/>
      <c r="L146" s="23"/>
      <c r="M146" s="23"/>
      <c r="N146" s="23"/>
      <c r="O146" s="23"/>
      <c r="P146" s="23"/>
      <c r="Q146" s="23"/>
      <c r="R146" s="23">
        <v>34528.41</v>
      </c>
      <c r="S146" s="23"/>
      <c r="T146" s="23"/>
      <c r="U146" s="23"/>
      <c r="V146" s="23"/>
      <c r="W146" s="23">
        <v>34528.41</v>
      </c>
    </row>
    <row r="147" ht="18.75" customHeight="1" spans="1:23">
      <c r="A147" s="30" t="s">
        <v>388</v>
      </c>
      <c r="B147" s="30" t="s">
        <v>513</v>
      </c>
      <c r="C147" s="30" t="s">
        <v>512</v>
      </c>
      <c r="D147" s="30" t="s">
        <v>76</v>
      </c>
      <c r="E147" s="30" t="s">
        <v>190</v>
      </c>
      <c r="F147" s="30" t="s">
        <v>191</v>
      </c>
      <c r="G147" s="30" t="s">
        <v>276</v>
      </c>
      <c r="H147" s="30" t="s">
        <v>277</v>
      </c>
      <c r="I147" s="23">
        <v>34528.41</v>
      </c>
      <c r="J147" s="23"/>
      <c r="K147" s="23"/>
      <c r="L147" s="23"/>
      <c r="M147" s="23"/>
      <c r="N147" s="23"/>
      <c r="O147" s="23"/>
      <c r="P147" s="23"/>
      <c r="Q147" s="23"/>
      <c r="R147" s="23">
        <v>34528.41</v>
      </c>
      <c r="S147" s="23"/>
      <c r="T147" s="23"/>
      <c r="U147" s="23"/>
      <c r="V147" s="23"/>
      <c r="W147" s="23">
        <v>34528.41</v>
      </c>
    </row>
    <row r="148" ht="18.75" customHeight="1" spans="1:23">
      <c r="A148" s="25"/>
      <c r="B148" s="25"/>
      <c r="C148" s="20" t="s">
        <v>514</v>
      </c>
      <c r="D148" s="25"/>
      <c r="E148" s="25"/>
      <c r="F148" s="25"/>
      <c r="G148" s="25"/>
      <c r="H148" s="25"/>
      <c r="I148" s="23">
        <v>6592.46</v>
      </c>
      <c r="J148" s="23"/>
      <c r="K148" s="23"/>
      <c r="L148" s="23"/>
      <c r="M148" s="23"/>
      <c r="N148" s="23"/>
      <c r="O148" s="23"/>
      <c r="P148" s="23"/>
      <c r="Q148" s="23"/>
      <c r="R148" s="23">
        <v>6592.46</v>
      </c>
      <c r="S148" s="23"/>
      <c r="T148" s="23"/>
      <c r="U148" s="23"/>
      <c r="V148" s="23"/>
      <c r="W148" s="23">
        <v>6592.46</v>
      </c>
    </row>
    <row r="149" ht="18.75" customHeight="1" spans="1:23">
      <c r="A149" s="30" t="s">
        <v>388</v>
      </c>
      <c r="B149" s="30" t="s">
        <v>515</v>
      </c>
      <c r="C149" s="30" t="s">
        <v>514</v>
      </c>
      <c r="D149" s="30" t="s">
        <v>76</v>
      </c>
      <c r="E149" s="30" t="s">
        <v>190</v>
      </c>
      <c r="F149" s="30" t="s">
        <v>191</v>
      </c>
      <c r="G149" s="30" t="s">
        <v>276</v>
      </c>
      <c r="H149" s="30" t="s">
        <v>277</v>
      </c>
      <c r="I149" s="23">
        <v>92.46</v>
      </c>
      <c r="J149" s="23"/>
      <c r="K149" s="23"/>
      <c r="L149" s="23"/>
      <c r="M149" s="23"/>
      <c r="N149" s="23"/>
      <c r="O149" s="23"/>
      <c r="P149" s="23"/>
      <c r="Q149" s="23"/>
      <c r="R149" s="23">
        <v>92.46</v>
      </c>
      <c r="S149" s="23"/>
      <c r="T149" s="23"/>
      <c r="U149" s="23"/>
      <c r="V149" s="23"/>
      <c r="W149" s="23">
        <v>92.46</v>
      </c>
    </row>
    <row r="150" ht="18.75" customHeight="1" spans="1:23">
      <c r="A150" s="30" t="s">
        <v>388</v>
      </c>
      <c r="B150" s="30" t="s">
        <v>515</v>
      </c>
      <c r="C150" s="30" t="s">
        <v>514</v>
      </c>
      <c r="D150" s="30" t="s">
        <v>76</v>
      </c>
      <c r="E150" s="30" t="s">
        <v>190</v>
      </c>
      <c r="F150" s="30" t="s">
        <v>191</v>
      </c>
      <c r="G150" s="30" t="s">
        <v>285</v>
      </c>
      <c r="H150" s="30" t="s">
        <v>286</v>
      </c>
      <c r="I150" s="23">
        <v>6500</v>
      </c>
      <c r="J150" s="23"/>
      <c r="K150" s="23"/>
      <c r="L150" s="23"/>
      <c r="M150" s="23"/>
      <c r="N150" s="23"/>
      <c r="O150" s="23"/>
      <c r="P150" s="23"/>
      <c r="Q150" s="23"/>
      <c r="R150" s="23">
        <v>6500</v>
      </c>
      <c r="S150" s="23"/>
      <c r="T150" s="23"/>
      <c r="U150" s="23"/>
      <c r="V150" s="23"/>
      <c r="W150" s="23">
        <v>6500</v>
      </c>
    </row>
    <row r="151" ht="18.75" customHeight="1" spans="1:23">
      <c r="A151" s="25"/>
      <c r="B151" s="25"/>
      <c r="C151" s="20" t="s">
        <v>417</v>
      </c>
      <c r="D151" s="25"/>
      <c r="E151" s="25"/>
      <c r="F151" s="25"/>
      <c r="G151" s="25"/>
      <c r="H151" s="25"/>
      <c r="I151" s="23">
        <v>4200</v>
      </c>
      <c r="J151" s="23">
        <v>4200</v>
      </c>
      <c r="K151" s="23">
        <v>4200</v>
      </c>
      <c r="L151" s="23"/>
      <c r="M151" s="23"/>
      <c r="N151" s="23"/>
      <c r="O151" s="23"/>
      <c r="P151" s="23"/>
      <c r="Q151" s="23"/>
      <c r="R151" s="23"/>
      <c r="S151" s="23"/>
      <c r="T151" s="23"/>
      <c r="U151" s="23"/>
      <c r="V151" s="23"/>
      <c r="W151" s="23"/>
    </row>
    <row r="152" ht="18.75" customHeight="1" spans="1:23">
      <c r="A152" s="30" t="s">
        <v>388</v>
      </c>
      <c r="B152" s="30" t="s">
        <v>516</v>
      </c>
      <c r="C152" s="30" t="s">
        <v>417</v>
      </c>
      <c r="D152" s="30" t="s">
        <v>76</v>
      </c>
      <c r="E152" s="30" t="s">
        <v>206</v>
      </c>
      <c r="F152" s="30" t="s">
        <v>205</v>
      </c>
      <c r="G152" s="30" t="s">
        <v>300</v>
      </c>
      <c r="H152" s="30" t="s">
        <v>301</v>
      </c>
      <c r="I152" s="23">
        <v>4200</v>
      </c>
      <c r="J152" s="23">
        <v>4200</v>
      </c>
      <c r="K152" s="23">
        <v>4200</v>
      </c>
      <c r="L152" s="23"/>
      <c r="M152" s="23"/>
      <c r="N152" s="23"/>
      <c r="O152" s="23"/>
      <c r="P152" s="23"/>
      <c r="Q152" s="23"/>
      <c r="R152" s="23"/>
      <c r="S152" s="23"/>
      <c r="T152" s="23"/>
      <c r="U152" s="23"/>
      <c r="V152" s="23"/>
      <c r="W152" s="23"/>
    </row>
    <row r="153" ht="18.75" customHeight="1" spans="1:23">
      <c r="A153" s="25"/>
      <c r="B153" s="25"/>
      <c r="C153" s="20" t="s">
        <v>517</v>
      </c>
      <c r="D153" s="25"/>
      <c r="E153" s="25"/>
      <c r="F153" s="25"/>
      <c r="G153" s="25"/>
      <c r="H153" s="25"/>
      <c r="I153" s="23">
        <v>200</v>
      </c>
      <c r="J153" s="23"/>
      <c r="K153" s="23"/>
      <c r="L153" s="23"/>
      <c r="M153" s="23"/>
      <c r="N153" s="23"/>
      <c r="O153" s="23"/>
      <c r="P153" s="23"/>
      <c r="Q153" s="23"/>
      <c r="R153" s="23">
        <v>200</v>
      </c>
      <c r="S153" s="23"/>
      <c r="T153" s="23"/>
      <c r="U153" s="23"/>
      <c r="V153" s="23"/>
      <c r="W153" s="23">
        <v>200</v>
      </c>
    </row>
    <row r="154" ht="18.75" customHeight="1" spans="1:23">
      <c r="A154" s="30" t="s">
        <v>393</v>
      </c>
      <c r="B154" s="30" t="s">
        <v>518</v>
      </c>
      <c r="C154" s="30" t="s">
        <v>517</v>
      </c>
      <c r="D154" s="30" t="s">
        <v>76</v>
      </c>
      <c r="E154" s="30" t="s">
        <v>198</v>
      </c>
      <c r="F154" s="30" t="s">
        <v>199</v>
      </c>
      <c r="G154" s="30" t="s">
        <v>395</v>
      </c>
      <c r="H154" s="30" t="s">
        <v>396</v>
      </c>
      <c r="I154" s="23">
        <v>200</v>
      </c>
      <c r="J154" s="23"/>
      <c r="K154" s="23"/>
      <c r="L154" s="23"/>
      <c r="M154" s="23"/>
      <c r="N154" s="23"/>
      <c r="O154" s="23"/>
      <c r="P154" s="23"/>
      <c r="Q154" s="23"/>
      <c r="R154" s="23">
        <v>200</v>
      </c>
      <c r="S154" s="23"/>
      <c r="T154" s="23"/>
      <c r="U154" s="23"/>
      <c r="V154" s="23"/>
      <c r="W154" s="23">
        <v>200</v>
      </c>
    </row>
    <row r="155" ht="18.75" customHeight="1" spans="1:23">
      <c r="A155" s="25"/>
      <c r="B155" s="25"/>
      <c r="C155" s="20" t="s">
        <v>519</v>
      </c>
      <c r="D155" s="25"/>
      <c r="E155" s="25"/>
      <c r="F155" s="25"/>
      <c r="G155" s="25"/>
      <c r="H155" s="25"/>
      <c r="I155" s="23">
        <v>100000</v>
      </c>
      <c r="J155" s="23">
        <v>100000</v>
      </c>
      <c r="K155" s="23">
        <v>100000</v>
      </c>
      <c r="L155" s="23"/>
      <c r="M155" s="23"/>
      <c r="N155" s="23"/>
      <c r="O155" s="23"/>
      <c r="P155" s="23"/>
      <c r="Q155" s="23"/>
      <c r="R155" s="23"/>
      <c r="S155" s="23"/>
      <c r="T155" s="23"/>
      <c r="U155" s="23"/>
      <c r="V155" s="23"/>
      <c r="W155" s="23"/>
    </row>
    <row r="156" ht="18.75" customHeight="1" spans="1:23">
      <c r="A156" s="30" t="s">
        <v>388</v>
      </c>
      <c r="B156" s="30" t="s">
        <v>520</v>
      </c>
      <c r="C156" s="30" t="s">
        <v>519</v>
      </c>
      <c r="D156" s="30" t="s">
        <v>76</v>
      </c>
      <c r="E156" s="30" t="s">
        <v>179</v>
      </c>
      <c r="F156" s="30" t="s">
        <v>180</v>
      </c>
      <c r="G156" s="30" t="s">
        <v>504</v>
      </c>
      <c r="H156" s="30" t="s">
        <v>505</v>
      </c>
      <c r="I156" s="23">
        <v>100000</v>
      </c>
      <c r="J156" s="23">
        <v>100000</v>
      </c>
      <c r="K156" s="23">
        <v>100000</v>
      </c>
      <c r="L156" s="23"/>
      <c r="M156" s="23"/>
      <c r="N156" s="23"/>
      <c r="O156" s="23"/>
      <c r="P156" s="23"/>
      <c r="Q156" s="23"/>
      <c r="R156" s="23"/>
      <c r="S156" s="23"/>
      <c r="T156" s="23"/>
      <c r="U156" s="23"/>
      <c r="V156" s="23"/>
      <c r="W156" s="23"/>
    </row>
    <row r="157" ht="18.75" customHeight="1" spans="1:23">
      <c r="A157" s="25"/>
      <c r="B157" s="25"/>
      <c r="C157" s="20" t="s">
        <v>521</v>
      </c>
      <c r="D157" s="25"/>
      <c r="E157" s="25"/>
      <c r="F157" s="25"/>
      <c r="G157" s="25"/>
      <c r="H157" s="25"/>
      <c r="I157" s="23">
        <v>600</v>
      </c>
      <c r="J157" s="23"/>
      <c r="K157" s="23"/>
      <c r="L157" s="23"/>
      <c r="M157" s="23"/>
      <c r="N157" s="23"/>
      <c r="O157" s="23"/>
      <c r="P157" s="23"/>
      <c r="Q157" s="23"/>
      <c r="R157" s="23">
        <v>600</v>
      </c>
      <c r="S157" s="23"/>
      <c r="T157" s="23"/>
      <c r="U157" s="23"/>
      <c r="V157" s="23"/>
      <c r="W157" s="23">
        <v>600</v>
      </c>
    </row>
    <row r="158" ht="18.75" customHeight="1" spans="1:23">
      <c r="A158" s="30" t="s">
        <v>388</v>
      </c>
      <c r="B158" s="30" t="s">
        <v>522</v>
      </c>
      <c r="C158" s="30" t="s">
        <v>521</v>
      </c>
      <c r="D158" s="30" t="s">
        <v>76</v>
      </c>
      <c r="E158" s="30" t="s">
        <v>179</v>
      </c>
      <c r="F158" s="30" t="s">
        <v>180</v>
      </c>
      <c r="G158" s="30" t="s">
        <v>285</v>
      </c>
      <c r="H158" s="30" t="s">
        <v>286</v>
      </c>
      <c r="I158" s="23">
        <v>600</v>
      </c>
      <c r="J158" s="23"/>
      <c r="K158" s="23"/>
      <c r="L158" s="23"/>
      <c r="M158" s="23"/>
      <c r="N158" s="23"/>
      <c r="O158" s="23"/>
      <c r="P158" s="23"/>
      <c r="Q158" s="23"/>
      <c r="R158" s="23">
        <v>600</v>
      </c>
      <c r="S158" s="23"/>
      <c r="T158" s="23"/>
      <c r="U158" s="23"/>
      <c r="V158" s="23"/>
      <c r="W158" s="23">
        <v>600</v>
      </c>
    </row>
    <row r="159" ht="18.75" customHeight="1" spans="1:23">
      <c r="A159" s="25"/>
      <c r="B159" s="25"/>
      <c r="C159" s="20" t="s">
        <v>523</v>
      </c>
      <c r="D159" s="25"/>
      <c r="E159" s="25"/>
      <c r="F159" s="25"/>
      <c r="G159" s="25"/>
      <c r="H159" s="25"/>
      <c r="I159" s="23">
        <v>250000</v>
      </c>
      <c r="J159" s="23">
        <v>250000</v>
      </c>
      <c r="K159" s="23">
        <v>250000</v>
      </c>
      <c r="L159" s="23"/>
      <c r="M159" s="23"/>
      <c r="N159" s="23"/>
      <c r="O159" s="23"/>
      <c r="P159" s="23"/>
      <c r="Q159" s="23"/>
      <c r="R159" s="23"/>
      <c r="S159" s="23"/>
      <c r="T159" s="23"/>
      <c r="U159" s="23"/>
      <c r="V159" s="23"/>
      <c r="W159" s="23"/>
    </row>
    <row r="160" ht="18.75" customHeight="1" spans="1:23">
      <c r="A160" s="30" t="s">
        <v>393</v>
      </c>
      <c r="B160" s="30" t="s">
        <v>524</v>
      </c>
      <c r="C160" s="30" t="s">
        <v>523</v>
      </c>
      <c r="D160" s="30" t="s">
        <v>76</v>
      </c>
      <c r="E160" s="30" t="s">
        <v>177</v>
      </c>
      <c r="F160" s="30" t="s">
        <v>178</v>
      </c>
      <c r="G160" s="30" t="s">
        <v>525</v>
      </c>
      <c r="H160" s="30" t="s">
        <v>406</v>
      </c>
      <c r="I160" s="23">
        <v>250000</v>
      </c>
      <c r="J160" s="23">
        <v>250000</v>
      </c>
      <c r="K160" s="23">
        <v>250000</v>
      </c>
      <c r="L160" s="23"/>
      <c r="M160" s="23"/>
      <c r="N160" s="23"/>
      <c r="O160" s="23"/>
      <c r="P160" s="23"/>
      <c r="Q160" s="23"/>
      <c r="R160" s="23"/>
      <c r="S160" s="23"/>
      <c r="T160" s="23"/>
      <c r="U160" s="23"/>
      <c r="V160" s="23"/>
      <c r="W160" s="23"/>
    </row>
    <row r="161" ht="18.75" customHeight="1" spans="1:23">
      <c r="A161" s="25"/>
      <c r="B161" s="25"/>
      <c r="C161" s="20" t="s">
        <v>526</v>
      </c>
      <c r="D161" s="25"/>
      <c r="E161" s="25"/>
      <c r="F161" s="25"/>
      <c r="G161" s="25"/>
      <c r="H161" s="25"/>
      <c r="I161" s="23">
        <v>250000</v>
      </c>
      <c r="J161" s="23">
        <v>250000</v>
      </c>
      <c r="K161" s="23">
        <v>250000</v>
      </c>
      <c r="L161" s="23"/>
      <c r="M161" s="23"/>
      <c r="N161" s="23"/>
      <c r="O161" s="23"/>
      <c r="P161" s="23"/>
      <c r="Q161" s="23"/>
      <c r="R161" s="23"/>
      <c r="S161" s="23"/>
      <c r="T161" s="23"/>
      <c r="U161" s="23"/>
      <c r="V161" s="23"/>
      <c r="W161" s="23"/>
    </row>
    <row r="162" ht="18.75" customHeight="1" spans="1:23">
      <c r="A162" s="30" t="s">
        <v>388</v>
      </c>
      <c r="B162" s="30" t="s">
        <v>527</v>
      </c>
      <c r="C162" s="30" t="s">
        <v>526</v>
      </c>
      <c r="D162" s="30" t="s">
        <v>76</v>
      </c>
      <c r="E162" s="30" t="s">
        <v>194</v>
      </c>
      <c r="F162" s="30" t="s">
        <v>195</v>
      </c>
      <c r="G162" s="30" t="s">
        <v>525</v>
      </c>
      <c r="H162" s="30" t="s">
        <v>406</v>
      </c>
      <c r="I162" s="23">
        <v>250000</v>
      </c>
      <c r="J162" s="23">
        <v>250000</v>
      </c>
      <c r="K162" s="23">
        <v>250000</v>
      </c>
      <c r="L162" s="23"/>
      <c r="M162" s="23"/>
      <c r="N162" s="23"/>
      <c r="O162" s="23"/>
      <c r="P162" s="23"/>
      <c r="Q162" s="23"/>
      <c r="R162" s="23"/>
      <c r="S162" s="23"/>
      <c r="T162" s="23"/>
      <c r="U162" s="23"/>
      <c r="V162" s="23"/>
      <c r="W162" s="23"/>
    </row>
    <row r="163" ht="18.75" customHeight="1" spans="1:23">
      <c r="A163" s="25"/>
      <c r="B163" s="25"/>
      <c r="C163" s="20" t="s">
        <v>528</v>
      </c>
      <c r="D163" s="25"/>
      <c r="E163" s="25"/>
      <c r="F163" s="25"/>
      <c r="G163" s="25"/>
      <c r="H163" s="25"/>
      <c r="I163" s="23">
        <v>2000</v>
      </c>
      <c r="J163" s="23"/>
      <c r="K163" s="23"/>
      <c r="L163" s="23"/>
      <c r="M163" s="23"/>
      <c r="N163" s="23"/>
      <c r="O163" s="23"/>
      <c r="P163" s="23"/>
      <c r="Q163" s="23"/>
      <c r="R163" s="23">
        <v>2000</v>
      </c>
      <c r="S163" s="23"/>
      <c r="T163" s="23"/>
      <c r="U163" s="23"/>
      <c r="V163" s="23"/>
      <c r="W163" s="23">
        <v>2000</v>
      </c>
    </row>
    <row r="164" ht="18.75" customHeight="1" spans="1:23">
      <c r="A164" s="30" t="s">
        <v>388</v>
      </c>
      <c r="B164" s="30" t="s">
        <v>529</v>
      </c>
      <c r="C164" s="30" t="s">
        <v>528</v>
      </c>
      <c r="D164" s="30" t="s">
        <v>76</v>
      </c>
      <c r="E164" s="30" t="s">
        <v>190</v>
      </c>
      <c r="F164" s="30" t="s">
        <v>191</v>
      </c>
      <c r="G164" s="30" t="s">
        <v>276</v>
      </c>
      <c r="H164" s="30" t="s">
        <v>277</v>
      </c>
      <c r="I164" s="23">
        <v>2000</v>
      </c>
      <c r="J164" s="23"/>
      <c r="K164" s="23"/>
      <c r="L164" s="23"/>
      <c r="M164" s="23"/>
      <c r="N164" s="23"/>
      <c r="O164" s="23"/>
      <c r="P164" s="23"/>
      <c r="Q164" s="23"/>
      <c r="R164" s="23">
        <v>2000</v>
      </c>
      <c r="S164" s="23"/>
      <c r="T164" s="23"/>
      <c r="U164" s="23"/>
      <c r="V164" s="23"/>
      <c r="W164" s="23">
        <v>2000</v>
      </c>
    </row>
    <row r="165" ht="18.75" customHeight="1" spans="1:23">
      <c r="A165" s="25"/>
      <c r="B165" s="25"/>
      <c r="C165" s="20" t="s">
        <v>530</v>
      </c>
      <c r="D165" s="25"/>
      <c r="E165" s="25"/>
      <c r="F165" s="25"/>
      <c r="G165" s="25"/>
      <c r="H165" s="25"/>
      <c r="I165" s="23">
        <v>84599</v>
      </c>
      <c r="J165" s="23"/>
      <c r="K165" s="23"/>
      <c r="L165" s="23"/>
      <c r="M165" s="23"/>
      <c r="N165" s="23"/>
      <c r="O165" s="23"/>
      <c r="P165" s="23"/>
      <c r="Q165" s="23"/>
      <c r="R165" s="23">
        <v>84599</v>
      </c>
      <c r="S165" s="23"/>
      <c r="T165" s="23"/>
      <c r="U165" s="23"/>
      <c r="V165" s="23"/>
      <c r="W165" s="23">
        <v>84599</v>
      </c>
    </row>
    <row r="166" ht="18.75" customHeight="1" spans="1:23">
      <c r="A166" s="30" t="s">
        <v>388</v>
      </c>
      <c r="B166" s="30" t="s">
        <v>531</v>
      </c>
      <c r="C166" s="30" t="s">
        <v>530</v>
      </c>
      <c r="D166" s="30" t="s">
        <v>76</v>
      </c>
      <c r="E166" s="30" t="s">
        <v>190</v>
      </c>
      <c r="F166" s="30" t="s">
        <v>191</v>
      </c>
      <c r="G166" s="30" t="s">
        <v>504</v>
      </c>
      <c r="H166" s="30" t="s">
        <v>505</v>
      </c>
      <c r="I166" s="23">
        <v>84599</v>
      </c>
      <c r="J166" s="23"/>
      <c r="K166" s="23"/>
      <c r="L166" s="23"/>
      <c r="M166" s="23"/>
      <c r="N166" s="23"/>
      <c r="O166" s="23"/>
      <c r="P166" s="23"/>
      <c r="Q166" s="23"/>
      <c r="R166" s="23">
        <v>84599</v>
      </c>
      <c r="S166" s="23"/>
      <c r="T166" s="23"/>
      <c r="U166" s="23"/>
      <c r="V166" s="23"/>
      <c r="W166" s="23">
        <v>84599</v>
      </c>
    </row>
    <row r="167" ht="18.75" customHeight="1" spans="1:23">
      <c r="A167" s="25"/>
      <c r="B167" s="25"/>
      <c r="C167" s="20" t="s">
        <v>532</v>
      </c>
      <c r="D167" s="25"/>
      <c r="E167" s="25"/>
      <c r="F167" s="25"/>
      <c r="G167" s="25"/>
      <c r="H167" s="25"/>
      <c r="I167" s="23">
        <v>7415.32</v>
      </c>
      <c r="J167" s="23"/>
      <c r="K167" s="23"/>
      <c r="L167" s="23"/>
      <c r="M167" s="23"/>
      <c r="N167" s="23"/>
      <c r="O167" s="23"/>
      <c r="P167" s="23"/>
      <c r="Q167" s="23"/>
      <c r="R167" s="23">
        <v>7415.32</v>
      </c>
      <c r="S167" s="23"/>
      <c r="T167" s="23"/>
      <c r="U167" s="23"/>
      <c r="V167" s="23"/>
      <c r="W167" s="23">
        <v>7415.32</v>
      </c>
    </row>
    <row r="168" ht="18.75" customHeight="1" spans="1:23">
      <c r="A168" s="30" t="s">
        <v>388</v>
      </c>
      <c r="B168" s="30" t="s">
        <v>533</v>
      </c>
      <c r="C168" s="30" t="s">
        <v>532</v>
      </c>
      <c r="D168" s="30" t="s">
        <v>76</v>
      </c>
      <c r="E168" s="30" t="s">
        <v>190</v>
      </c>
      <c r="F168" s="30" t="s">
        <v>191</v>
      </c>
      <c r="G168" s="30" t="s">
        <v>276</v>
      </c>
      <c r="H168" s="30" t="s">
        <v>277</v>
      </c>
      <c r="I168" s="23">
        <v>7415.32</v>
      </c>
      <c r="J168" s="23"/>
      <c r="K168" s="23"/>
      <c r="L168" s="23"/>
      <c r="M168" s="23"/>
      <c r="N168" s="23"/>
      <c r="O168" s="23"/>
      <c r="P168" s="23"/>
      <c r="Q168" s="23"/>
      <c r="R168" s="23">
        <v>7415.32</v>
      </c>
      <c r="S168" s="23"/>
      <c r="T168" s="23"/>
      <c r="U168" s="23"/>
      <c r="V168" s="23"/>
      <c r="W168" s="23">
        <v>7415.32</v>
      </c>
    </row>
    <row r="169" ht="18.75" customHeight="1" spans="1:23">
      <c r="A169" s="25"/>
      <c r="B169" s="25"/>
      <c r="C169" s="20" t="s">
        <v>534</v>
      </c>
      <c r="D169" s="25"/>
      <c r="E169" s="25"/>
      <c r="F169" s="25"/>
      <c r="G169" s="25"/>
      <c r="H169" s="25"/>
      <c r="I169" s="23">
        <v>33226</v>
      </c>
      <c r="J169" s="23"/>
      <c r="K169" s="23"/>
      <c r="L169" s="23"/>
      <c r="M169" s="23"/>
      <c r="N169" s="23"/>
      <c r="O169" s="23"/>
      <c r="P169" s="23"/>
      <c r="Q169" s="23"/>
      <c r="R169" s="23">
        <v>33226</v>
      </c>
      <c r="S169" s="23"/>
      <c r="T169" s="23"/>
      <c r="U169" s="23"/>
      <c r="V169" s="23"/>
      <c r="W169" s="23">
        <v>33226</v>
      </c>
    </row>
    <row r="170" ht="18.75" customHeight="1" spans="1:23">
      <c r="A170" s="30" t="s">
        <v>388</v>
      </c>
      <c r="B170" s="30" t="s">
        <v>535</v>
      </c>
      <c r="C170" s="30" t="s">
        <v>534</v>
      </c>
      <c r="D170" s="30" t="s">
        <v>76</v>
      </c>
      <c r="E170" s="30" t="s">
        <v>190</v>
      </c>
      <c r="F170" s="30" t="s">
        <v>191</v>
      </c>
      <c r="G170" s="30" t="s">
        <v>276</v>
      </c>
      <c r="H170" s="30" t="s">
        <v>277</v>
      </c>
      <c r="I170" s="23">
        <v>33226</v>
      </c>
      <c r="J170" s="23"/>
      <c r="K170" s="23"/>
      <c r="L170" s="23"/>
      <c r="M170" s="23"/>
      <c r="N170" s="23"/>
      <c r="O170" s="23"/>
      <c r="P170" s="23"/>
      <c r="Q170" s="23"/>
      <c r="R170" s="23">
        <v>33226</v>
      </c>
      <c r="S170" s="23"/>
      <c r="T170" s="23"/>
      <c r="U170" s="23"/>
      <c r="V170" s="23"/>
      <c r="W170" s="23">
        <v>33226</v>
      </c>
    </row>
    <row r="171" ht="18.75" customHeight="1" spans="1:23">
      <c r="A171" s="25"/>
      <c r="B171" s="25"/>
      <c r="C171" s="20" t="s">
        <v>536</v>
      </c>
      <c r="D171" s="25"/>
      <c r="E171" s="25"/>
      <c r="F171" s="25"/>
      <c r="G171" s="25"/>
      <c r="H171" s="25"/>
      <c r="I171" s="23">
        <v>5574</v>
      </c>
      <c r="J171" s="23"/>
      <c r="K171" s="23"/>
      <c r="L171" s="23"/>
      <c r="M171" s="23"/>
      <c r="N171" s="23"/>
      <c r="O171" s="23"/>
      <c r="P171" s="23"/>
      <c r="Q171" s="23"/>
      <c r="R171" s="23">
        <v>5574</v>
      </c>
      <c r="S171" s="23"/>
      <c r="T171" s="23"/>
      <c r="U171" s="23"/>
      <c r="V171" s="23"/>
      <c r="W171" s="23">
        <v>5574</v>
      </c>
    </row>
    <row r="172" ht="18.75" customHeight="1" spans="1:23">
      <c r="A172" s="30" t="s">
        <v>388</v>
      </c>
      <c r="B172" s="30" t="s">
        <v>537</v>
      </c>
      <c r="C172" s="30" t="s">
        <v>536</v>
      </c>
      <c r="D172" s="30" t="s">
        <v>76</v>
      </c>
      <c r="E172" s="30" t="s">
        <v>190</v>
      </c>
      <c r="F172" s="30" t="s">
        <v>191</v>
      </c>
      <c r="G172" s="30" t="s">
        <v>276</v>
      </c>
      <c r="H172" s="30" t="s">
        <v>277</v>
      </c>
      <c r="I172" s="23">
        <v>5574</v>
      </c>
      <c r="J172" s="23"/>
      <c r="K172" s="23"/>
      <c r="L172" s="23"/>
      <c r="M172" s="23"/>
      <c r="N172" s="23"/>
      <c r="O172" s="23"/>
      <c r="P172" s="23"/>
      <c r="Q172" s="23"/>
      <c r="R172" s="23">
        <v>5574</v>
      </c>
      <c r="S172" s="23"/>
      <c r="T172" s="23"/>
      <c r="U172" s="23"/>
      <c r="V172" s="23"/>
      <c r="W172" s="23">
        <v>5574</v>
      </c>
    </row>
    <row r="173" ht="18.75" customHeight="1" spans="1:23">
      <c r="A173" s="25"/>
      <c r="B173" s="25"/>
      <c r="C173" s="20" t="s">
        <v>538</v>
      </c>
      <c r="D173" s="25"/>
      <c r="E173" s="25"/>
      <c r="F173" s="25"/>
      <c r="G173" s="25"/>
      <c r="H173" s="25"/>
      <c r="I173" s="23">
        <v>7749.92</v>
      </c>
      <c r="J173" s="23"/>
      <c r="K173" s="23"/>
      <c r="L173" s="23"/>
      <c r="M173" s="23"/>
      <c r="N173" s="23"/>
      <c r="O173" s="23"/>
      <c r="P173" s="23"/>
      <c r="Q173" s="23"/>
      <c r="R173" s="23">
        <v>7749.92</v>
      </c>
      <c r="S173" s="23"/>
      <c r="T173" s="23"/>
      <c r="U173" s="23"/>
      <c r="V173" s="23"/>
      <c r="W173" s="23">
        <v>7749.92</v>
      </c>
    </row>
    <row r="174" ht="18.75" customHeight="1" spans="1:23">
      <c r="A174" s="30" t="s">
        <v>388</v>
      </c>
      <c r="B174" s="30" t="s">
        <v>539</v>
      </c>
      <c r="C174" s="30" t="s">
        <v>538</v>
      </c>
      <c r="D174" s="30" t="s">
        <v>76</v>
      </c>
      <c r="E174" s="30" t="s">
        <v>190</v>
      </c>
      <c r="F174" s="30" t="s">
        <v>191</v>
      </c>
      <c r="G174" s="30" t="s">
        <v>504</v>
      </c>
      <c r="H174" s="30" t="s">
        <v>505</v>
      </c>
      <c r="I174" s="23">
        <v>7749.92</v>
      </c>
      <c r="J174" s="23"/>
      <c r="K174" s="23"/>
      <c r="L174" s="23"/>
      <c r="M174" s="23"/>
      <c r="N174" s="23"/>
      <c r="O174" s="23"/>
      <c r="P174" s="23"/>
      <c r="Q174" s="23"/>
      <c r="R174" s="23">
        <v>7749.92</v>
      </c>
      <c r="S174" s="23"/>
      <c r="T174" s="23"/>
      <c r="U174" s="23"/>
      <c r="V174" s="23"/>
      <c r="W174" s="23">
        <v>7749.92</v>
      </c>
    </row>
    <row r="175" ht="18.75" customHeight="1" spans="1:23">
      <c r="A175" s="25"/>
      <c r="B175" s="25"/>
      <c r="C175" s="20" t="s">
        <v>540</v>
      </c>
      <c r="D175" s="25"/>
      <c r="E175" s="25"/>
      <c r="F175" s="25"/>
      <c r="G175" s="25"/>
      <c r="H175" s="25"/>
      <c r="I175" s="23">
        <v>1580</v>
      </c>
      <c r="J175" s="23"/>
      <c r="K175" s="23"/>
      <c r="L175" s="23"/>
      <c r="M175" s="23"/>
      <c r="N175" s="23"/>
      <c r="O175" s="23"/>
      <c r="P175" s="23"/>
      <c r="Q175" s="23"/>
      <c r="R175" s="23">
        <v>1580</v>
      </c>
      <c r="S175" s="23"/>
      <c r="T175" s="23"/>
      <c r="U175" s="23"/>
      <c r="V175" s="23"/>
      <c r="W175" s="23">
        <v>1580</v>
      </c>
    </row>
    <row r="176" ht="18.75" customHeight="1" spans="1:23">
      <c r="A176" s="30" t="s">
        <v>388</v>
      </c>
      <c r="B176" s="30" t="s">
        <v>541</v>
      </c>
      <c r="C176" s="30" t="s">
        <v>540</v>
      </c>
      <c r="D176" s="30" t="s">
        <v>76</v>
      </c>
      <c r="E176" s="30" t="s">
        <v>190</v>
      </c>
      <c r="F176" s="30" t="s">
        <v>191</v>
      </c>
      <c r="G176" s="30" t="s">
        <v>504</v>
      </c>
      <c r="H176" s="30" t="s">
        <v>505</v>
      </c>
      <c r="I176" s="23">
        <v>1580</v>
      </c>
      <c r="J176" s="23"/>
      <c r="K176" s="23"/>
      <c r="L176" s="23"/>
      <c r="M176" s="23"/>
      <c r="N176" s="23"/>
      <c r="O176" s="23"/>
      <c r="P176" s="23"/>
      <c r="Q176" s="23"/>
      <c r="R176" s="23">
        <v>1580</v>
      </c>
      <c r="S176" s="23"/>
      <c r="T176" s="23"/>
      <c r="U176" s="23"/>
      <c r="V176" s="23"/>
      <c r="W176" s="23">
        <v>1580</v>
      </c>
    </row>
    <row r="177" ht="18.75" customHeight="1" spans="1:23">
      <c r="A177" s="25"/>
      <c r="B177" s="25"/>
      <c r="C177" s="20" t="s">
        <v>542</v>
      </c>
      <c r="D177" s="25"/>
      <c r="E177" s="25"/>
      <c r="F177" s="25"/>
      <c r="G177" s="25"/>
      <c r="H177" s="25"/>
      <c r="I177" s="23">
        <v>4873</v>
      </c>
      <c r="J177" s="23"/>
      <c r="K177" s="23"/>
      <c r="L177" s="23"/>
      <c r="M177" s="23"/>
      <c r="N177" s="23"/>
      <c r="O177" s="23"/>
      <c r="P177" s="23"/>
      <c r="Q177" s="23"/>
      <c r="R177" s="23">
        <v>4873</v>
      </c>
      <c r="S177" s="23"/>
      <c r="T177" s="23"/>
      <c r="U177" s="23"/>
      <c r="V177" s="23"/>
      <c r="W177" s="23">
        <v>4873</v>
      </c>
    </row>
    <row r="178" ht="18.75" customHeight="1" spans="1:23">
      <c r="A178" s="30" t="s">
        <v>388</v>
      </c>
      <c r="B178" s="30" t="s">
        <v>543</v>
      </c>
      <c r="C178" s="30" t="s">
        <v>542</v>
      </c>
      <c r="D178" s="30" t="s">
        <v>76</v>
      </c>
      <c r="E178" s="30" t="s">
        <v>190</v>
      </c>
      <c r="F178" s="30" t="s">
        <v>191</v>
      </c>
      <c r="G178" s="30" t="s">
        <v>504</v>
      </c>
      <c r="H178" s="30" t="s">
        <v>505</v>
      </c>
      <c r="I178" s="23">
        <v>4873</v>
      </c>
      <c r="J178" s="23"/>
      <c r="K178" s="23"/>
      <c r="L178" s="23"/>
      <c r="M178" s="23"/>
      <c r="N178" s="23"/>
      <c r="O178" s="23"/>
      <c r="P178" s="23"/>
      <c r="Q178" s="23"/>
      <c r="R178" s="23">
        <v>4873</v>
      </c>
      <c r="S178" s="23"/>
      <c r="T178" s="23"/>
      <c r="U178" s="23"/>
      <c r="V178" s="23"/>
      <c r="W178" s="23">
        <v>4873</v>
      </c>
    </row>
    <row r="179" ht="18.75" customHeight="1" spans="1:23">
      <c r="A179" s="25"/>
      <c r="B179" s="25"/>
      <c r="C179" s="20" t="s">
        <v>417</v>
      </c>
      <c r="D179" s="25"/>
      <c r="E179" s="25"/>
      <c r="F179" s="25"/>
      <c r="G179" s="25"/>
      <c r="H179" s="25"/>
      <c r="I179" s="23">
        <v>4200</v>
      </c>
      <c r="J179" s="23">
        <v>4200</v>
      </c>
      <c r="K179" s="23">
        <v>4200</v>
      </c>
      <c r="L179" s="23"/>
      <c r="M179" s="23"/>
      <c r="N179" s="23"/>
      <c r="O179" s="23"/>
      <c r="P179" s="23"/>
      <c r="Q179" s="23"/>
      <c r="R179" s="23"/>
      <c r="S179" s="23"/>
      <c r="T179" s="23"/>
      <c r="U179" s="23"/>
      <c r="V179" s="23"/>
      <c r="W179" s="23"/>
    </row>
    <row r="180" ht="18.75" customHeight="1" spans="1:23">
      <c r="A180" s="30" t="s">
        <v>393</v>
      </c>
      <c r="B180" s="30" t="s">
        <v>544</v>
      </c>
      <c r="C180" s="30" t="s">
        <v>417</v>
      </c>
      <c r="D180" s="30" t="s">
        <v>78</v>
      </c>
      <c r="E180" s="30" t="s">
        <v>190</v>
      </c>
      <c r="F180" s="30" t="s">
        <v>191</v>
      </c>
      <c r="G180" s="30" t="s">
        <v>300</v>
      </c>
      <c r="H180" s="30" t="s">
        <v>301</v>
      </c>
      <c r="I180" s="23">
        <v>4200</v>
      </c>
      <c r="J180" s="23">
        <v>4200</v>
      </c>
      <c r="K180" s="23">
        <v>4200</v>
      </c>
      <c r="L180" s="23"/>
      <c r="M180" s="23"/>
      <c r="N180" s="23"/>
      <c r="O180" s="23"/>
      <c r="P180" s="23"/>
      <c r="Q180" s="23"/>
      <c r="R180" s="23"/>
      <c r="S180" s="23"/>
      <c r="T180" s="23"/>
      <c r="U180" s="23"/>
      <c r="V180" s="23"/>
      <c r="W180" s="23"/>
    </row>
    <row r="181" ht="18.75" customHeight="1" spans="1:23">
      <c r="A181" s="25"/>
      <c r="B181" s="25"/>
      <c r="C181" s="20" t="s">
        <v>466</v>
      </c>
      <c r="D181" s="25"/>
      <c r="E181" s="25"/>
      <c r="F181" s="25"/>
      <c r="G181" s="25"/>
      <c r="H181" s="25"/>
      <c r="I181" s="23">
        <v>337</v>
      </c>
      <c r="J181" s="23"/>
      <c r="K181" s="23"/>
      <c r="L181" s="23"/>
      <c r="M181" s="23"/>
      <c r="N181" s="23"/>
      <c r="O181" s="23"/>
      <c r="P181" s="23"/>
      <c r="Q181" s="23"/>
      <c r="R181" s="23">
        <v>337</v>
      </c>
      <c r="S181" s="23"/>
      <c r="T181" s="23"/>
      <c r="U181" s="23"/>
      <c r="V181" s="23"/>
      <c r="W181" s="23">
        <v>337</v>
      </c>
    </row>
    <row r="182" ht="18.75" customHeight="1" spans="1:23">
      <c r="A182" s="30" t="s">
        <v>393</v>
      </c>
      <c r="B182" s="30" t="s">
        <v>545</v>
      </c>
      <c r="C182" s="30" t="s">
        <v>466</v>
      </c>
      <c r="D182" s="30" t="s">
        <v>78</v>
      </c>
      <c r="E182" s="30" t="s">
        <v>190</v>
      </c>
      <c r="F182" s="30" t="s">
        <v>191</v>
      </c>
      <c r="G182" s="30" t="s">
        <v>395</v>
      </c>
      <c r="H182" s="30" t="s">
        <v>396</v>
      </c>
      <c r="I182" s="23">
        <v>337</v>
      </c>
      <c r="J182" s="23"/>
      <c r="K182" s="23"/>
      <c r="L182" s="23"/>
      <c r="M182" s="23"/>
      <c r="N182" s="23"/>
      <c r="O182" s="23"/>
      <c r="P182" s="23"/>
      <c r="Q182" s="23"/>
      <c r="R182" s="23">
        <v>337</v>
      </c>
      <c r="S182" s="23"/>
      <c r="T182" s="23"/>
      <c r="U182" s="23"/>
      <c r="V182" s="23"/>
      <c r="W182" s="23">
        <v>337</v>
      </c>
    </row>
    <row r="183" ht="18.75" customHeight="1" spans="1:23">
      <c r="A183" s="25"/>
      <c r="B183" s="25"/>
      <c r="C183" s="20" t="s">
        <v>546</v>
      </c>
      <c r="D183" s="25"/>
      <c r="E183" s="25"/>
      <c r="F183" s="25"/>
      <c r="G183" s="25"/>
      <c r="H183" s="25"/>
      <c r="I183" s="23">
        <v>3443.4</v>
      </c>
      <c r="J183" s="23"/>
      <c r="K183" s="23"/>
      <c r="L183" s="23"/>
      <c r="M183" s="23"/>
      <c r="N183" s="23"/>
      <c r="O183" s="23"/>
      <c r="P183" s="23"/>
      <c r="Q183" s="23"/>
      <c r="R183" s="23">
        <v>3443.4</v>
      </c>
      <c r="S183" s="23"/>
      <c r="T183" s="23"/>
      <c r="U183" s="23"/>
      <c r="V183" s="23"/>
      <c r="W183" s="23">
        <v>3443.4</v>
      </c>
    </row>
    <row r="184" ht="18.75" customHeight="1" spans="1:23">
      <c r="A184" s="30" t="s">
        <v>393</v>
      </c>
      <c r="B184" s="30" t="s">
        <v>547</v>
      </c>
      <c r="C184" s="30" t="s">
        <v>546</v>
      </c>
      <c r="D184" s="30" t="s">
        <v>78</v>
      </c>
      <c r="E184" s="30" t="s">
        <v>190</v>
      </c>
      <c r="F184" s="30" t="s">
        <v>191</v>
      </c>
      <c r="G184" s="30" t="s">
        <v>395</v>
      </c>
      <c r="H184" s="30" t="s">
        <v>396</v>
      </c>
      <c r="I184" s="23">
        <v>3443.4</v>
      </c>
      <c r="J184" s="23"/>
      <c r="K184" s="23"/>
      <c r="L184" s="23"/>
      <c r="M184" s="23"/>
      <c r="N184" s="23"/>
      <c r="O184" s="23"/>
      <c r="P184" s="23"/>
      <c r="Q184" s="23"/>
      <c r="R184" s="23">
        <v>3443.4</v>
      </c>
      <c r="S184" s="23"/>
      <c r="T184" s="23"/>
      <c r="U184" s="23"/>
      <c r="V184" s="23"/>
      <c r="W184" s="23">
        <v>3443.4</v>
      </c>
    </row>
    <row r="185" ht="18.75" customHeight="1" spans="1:23">
      <c r="A185" s="25"/>
      <c r="B185" s="25"/>
      <c r="C185" s="20" t="s">
        <v>548</v>
      </c>
      <c r="D185" s="25"/>
      <c r="E185" s="25"/>
      <c r="F185" s="25"/>
      <c r="G185" s="25"/>
      <c r="H185" s="25"/>
      <c r="I185" s="23">
        <v>819780.33</v>
      </c>
      <c r="J185" s="23"/>
      <c r="K185" s="23"/>
      <c r="L185" s="23"/>
      <c r="M185" s="23"/>
      <c r="N185" s="23"/>
      <c r="O185" s="23"/>
      <c r="P185" s="23"/>
      <c r="Q185" s="23"/>
      <c r="R185" s="23">
        <v>819780.33</v>
      </c>
      <c r="S185" s="23"/>
      <c r="T185" s="23"/>
      <c r="U185" s="23"/>
      <c r="V185" s="23"/>
      <c r="W185" s="23">
        <v>819780.33</v>
      </c>
    </row>
    <row r="186" ht="18.75" customHeight="1" spans="1:23">
      <c r="A186" s="30" t="s">
        <v>393</v>
      </c>
      <c r="B186" s="30" t="s">
        <v>549</v>
      </c>
      <c r="C186" s="30" t="s">
        <v>548</v>
      </c>
      <c r="D186" s="30" t="s">
        <v>78</v>
      </c>
      <c r="E186" s="30" t="s">
        <v>190</v>
      </c>
      <c r="F186" s="30" t="s">
        <v>191</v>
      </c>
      <c r="G186" s="30" t="s">
        <v>276</v>
      </c>
      <c r="H186" s="30" t="s">
        <v>277</v>
      </c>
      <c r="I186" s="23">
        <v>800000</v>
      </c>
      <c r="J186" s="23"/>
      <c r="K186" s="23"/>
      <c r="L186" s="23"/>
      <c r="M186" s="23"/>
      <c r="N186" s="23"/>
      <c r="O186" s="23"/>
      <c r="P186" s="23"/>
      <c r="Q186" s="23"/>
      <c r="R186" s="23">
        <v>800000</v>
      </c>
      <c r="S186" s="23"/>
      <c r="T186" s="23"/>
      <c r="U186" s="23"/>
      <c r="V186" s="23"/>
      <c r="W186" s="23">
        <v>800000</v>
      </c>
    </row>
    <row r="187" ht="18.75" customHeight="1" spans="1:23">
      <c r="A187" s="30" t="s">
        <v>393</v>
      </c>
      <c r="B187" s="30" t="s">
        <v>549</v>
      </c>
      <c r="C187" s="30" t="s">
        <v>548</v>
      </c>
      <c r="D187" s="30" t="s">
        <v>78</v>
      </c>
      <c r="E187" s="30" t="s">
        <v>190</v>
      </c>
      <c r="F187" s="30" t="s">
        <v>191</v>
      </c>
      <c r="G187" s="30" t="s">
        <v>326</v>
      </c>
      <c r="H187" s="30" t="s">
        <v>327</v>
      </c>
      <c r="I187" s="23">
        <v>19780.33</v>
      </c>
      <c r="J187" s="23"/>
      <c r="K187" s="23"/>
      <c r="L187" s="23"/>
      <c r="M187" s="23"/>
      <c r="N187" s="23"/>
      <c r="O187" s="23"/>
      <c r="P187" s="23"/>
      <c r="Q187" s="23"/>
      <c r="R187" s="23">
        <v>19780.33</v>
      </c>
      <c r="S187" s="23"/>
      <c r="T187" s="23"/>
      <c r="U187" s="23"/>
      <c r="V187" s="23"/>
      <c r="W187" s="23">
        <v>19780.33</v>
      </c>
    </row>
    <row r="188" ht="18.75" customHeight="1" spans="1:23">
      <c r="A188" s="25"/>
      <c r="B188" s="25"/>
      <c r="C188" s="20" t="s">
        <v>550</v>
      </c>
      <c r="D188" s="25"/>
      <c r="E188" s="25"/>
      <c r="F188" s="25"/>
      <c r="G188" s="25"/>
      <c r="H188" s="25"/>
      <c r="I188" s="23">
        <v>91000</v>
      </c>
      <c r="J188" s="23">
        <v>91000</v>
      </c>
      <c r="K188" s="23">
        <v>91000</v>
      </c>
      <c r="L188" s="23"/>
      <c r="M188" s="23"/>
      <c r="N188" s="23"/>
      <c r="O188" s="23"/>
      <c r="P188" s="23"/>
      <c r="Q188" s="23"/>
      <c r="R188" s="23"/>
      <c r="S188" s="23"/>
      <c r="T188" s="23"/>
      <c r="U188" s="23"/>
      <c r="V188" s="23"/>
      <c r="W188" s="23"/>
    </row>
    <row r="189" ht="18.75" customHeight="1" spans="1:23">
      <c r="A189" s="30" t="s">
        <v>388</v>
      </c>
      <c r="B189" s="30" t="s">
        <v>551</v>
      </c>
      <c r="C189" s="30" t="s">
        <v>550</v>
      </c>
      <c r="D189" s="30" t="s">
        <v>78</v>
      </c>
      <c r="E189" s="30" t="s">
        <v>151</v>
      </c>
      <c r="F189" s="30" t="s">
        <v>152</v>
      </c>
      <c r="G189" s="30" t="s">
        <v>390</v>
      </c>
      <c r="H189" s="30" t="s">
        <v>391</v>
      </c>
      <c r="I189" s="23">
        <v>91000</v>
      </c>
      <c r="J189" s="23">
        <v>91000</v>
      </c>
      <c r="K189" s="23">
        <v>91000</v>
      </c>
      <c r="L189" s="23"/>
      <c r="M189" s="23"/>
      <c r="N189" s="23"/>
      <c r="O189" s="23"/>
      <c r="P189" s="23"/>
      <c r="Q189" s="23"/>
      <c r="R189" s="23"/>
      <c r="S189" s="23"/>
      <c r="T189" s="23"/>
      <c r="U189" s="23"/>
      <c r="V189" s="23"/>
      <c r="W189" s="23"/>
    </row>
    <row r="190" ht="18.75" customHeight="1" spans="1:23">
      <c r="A190" s="25"/>
      <c r="B190" s="25"/>
      <c r="C190" s="20" t="s">
        <v>552</v>
      </c>
      <c r="D190" s="25"/>
      <c r="E190" s="25"/>
      <c r="F190" s="25"/>
      <c r="G190" s="25"/>
      <c r="H190" s="25"/>
      <c r="I190" s="23">
        <v>410600.28</v>
      </c>
      <c r="J190" s="23"/>
      <c r="K190" s="23"/>
      <c r="L190" s="23"/>
      <c r="M190" s="23"/>
      <c r="N190" s="23"/>
      <c r="O190" s="23"/>
      <c r="P190" s="23"/>
      <c r="Q190" s="23"/>
      <c r="R190" s="23">
        <v>410600.28</v>
      </c>
      <c r="S190" s="23"/>
      <c r="T190" s="23"/>
      <c r="U190" s="23"/>
      <c r="V190" s="23"/>
      <c r="W190" s="23">
        <v>410600.28</v>
      </c>
    </row>
    <row r="191" ht="18.75" customHeight="1" spans="1:23">
      <c r="A191" s="30" t="s">
        <v>393</v>
      </c>
      <c r="B191" s="30" t="s">
        <v>553</v>
      </c>
      <c r="C191" s="30" t="s">
        <v>552</v>
      </c>
      <c r="D191" s="30" t="s">
        <v>78</v>
      </c>
      <c r="E191" s="30" t="s">
        <v>190</v>
      </c>
      <c r="F191" s="30" t="s">
        <v>191</v>
      </c>
      <c r="G191" s="30" t="s">
        <v>278</v>
      </c>
      <c r="H191" s="30" t="s">
        <v>279</v>
      </c>
      <c r="I191" s="23">
        <v>410600.28</v>
      </c>
      <c r="J191" s="23"/>
      <c r="K191" s="23"/>
      <c r="L191" s="23"/>
      <c r="M191" s="23"/>
      <c r="N191" s="23"/>
      <c r="O191" s="23"/>
      <c r="P191" s="23"/>
      <c r="Q191" s="23"/>
      <c r="R191" s="23">
        <v>410600.28</v>
      </c>
      <c r="S191" s="23"/>
      <c r="T191" s="23"/>
      <c r="U191" s="23"/>
      <c r="V191" s="23"/>
      <c r="W191" s="23">
        <v>410600.28</v>
      </c>
    </row>
    <row r="192" ht="18.75" customHeight="1" spans="1:23">
      <c r="A192" s="25"/>
      <c r="B192" s="25"/>
      <c r="C192" s="20" t="s">
        <v>554</v>
      </c>
      <c r="D192" s="25"/>
      <c r="E192" s="25"/>
      <c r="F192" s="25"/>
      <c r="G192" s="25"/>
      <c r="H192" s="25"/>
      <c r="I192" s="23">
        <v>9792</v>
      </c>
      <c r="J192" s="23"/>
      <c r="K192" s="23"/>
      <c r="L192" s="23"/>
      <c r="M192" s="23"/>
      <c r="N192" s="23"/>
      <c r="O192" s="23"/>
      <c r="P192" s="23"/>
      <c r="Q192" s="23"/>
      <c r="R192" s="23">
        <v>9792</v>
      </c>
      <c r="S192" s="23"/>
      <c r="T192" s="23"/>
      <c r="U192" s="23"/>
      <c r="V192" s="23"/>
      <c r="W192" s="23">
        <v>9792</v>
      </c>
    </row>
    <row r="193" ht="18.75" customHeight="1" spans="1:23">
      <c r="A193" s="30" t="s">
        <v>393</v>
      </c>
      <c r="B193" s="30" t="s">
        <v>555</v>
      </c>
      <c r="C193" s="30" t="s">
        <v>554</v>
      </c>
      <c r="D193" s="30" t="s">
        <v>78</v>
      </c>
      <c r="E193" s="30" t="s">
        <v>190</v>
      </c>
      <c r="F193" s="30" t="s">
        <v>191</v>
      </c>
      <c r="G193" s="30" t="s">
        <v>285</v>
      </c>
      <c r="H193" s="30" t="s">
        <v>286</v>
      </c>
      <c r="I193" s="23">
        <v>9792</v>
      </c>
      <c r="J193" s="23"/>
      <c r="K193" s="23"/>
      <c r="L193" s="23"/>
      <c r="M193" s="23"/>
      <c r="N193" s="23"/>
      <c r="O193" s="23"/>
      <c r="P193" s="23"/>
      <c r="Q193" s="23"/>
      <c r="R193" s="23">
        <v>9792</v>
      </c>
      <c r="S193" s="23"/>
      <c r="T193" s="23"/>
      <c r="U193" s="23"/>
      <c r="V193" s="23"/>
      <c r="W193" s="23">
        <v>9792</v>
      </c>
    </row>
    <row r="194" ht="18.75" customHeight="1" spans="1:23">
      <c r="A194" s="133" t="s">
        <v>55</v>
      </c>
      <c r="B194" s="133"/>
      <c r="C194" s="133"/>
      <c r="D194" s="133"/>
      <c r="E194" s="133"/>
      <c r="F194" s="133"/>
      <c r="G194" s="133"/>
      <c r="H194" s="133"/>
      <c r="I194" s="23">
        <v>9583931.33</v>
      </c>
      <c r="J194" s="23">
        <v>6305500</v>
      </c>
      <c r="K194" s="23">
        <v>6305500</v>
      </c>
      <c r="L194" s="23"/>
      <c r="M194" s="23"/>
      <c r="N194" s="23"/>
      <c r="O194" s="23"/>
      <c r="P194" s="23"/>
      <c r="Q194" s="23"/>
      <c r="R194" s="23">
        <v>3278431.33</v>
      </c>
      <c r="S194" s="23"/>
      <c r="T194" s="23"/>
      <c r="U194" s="23">
        <v>419984.19</v>
      </c>
      <c r="V194" s="23"/>
      <c r="W194" s="23">
        <v>2858447.14</v>
      </c>
    </row>
  </sheetData>
  <autoFilter xmlns:etc="http://www.wps.cn/officeDocument/2017/etCustomData" ref="A4:W194" etc:filterBottomFollowUsedRange="0">
    <extLst/>
  </autoFilter>
  <mergeCells count="28">
    <mergeCell ref="A2:W2"/>
    <mergeCell ref="A3:H3"/>
    <mergeCell ref="J4:M4"/>
    <mergeCell ref="N4:P4"/>
    <mergeCell ref="R4:W4"/>
    <mergeCell ref="A194:H19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80"/>
  <sheetViews>
    <sheetView showZeros="0" tabSelected="1" topLeftCell="A153" workbookViewId="0">
      <selection activeCell="A1" sqref="A1"/>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556</v>
      </c>
    </row>
    <row r="2" ht="36.75" customHeight="1" spans="1:10">
      <c r="A2" s="4" t="str">
        <f>"2025"&amp;"年部门项目支出绩效目标表"</f>
        <v>2025年部门项目支出绩效目标表</v>
      </c>
      <c r="B2" s="5"/>
      <c r="C2" s="5"/>
      <c r="D2" s="5"/>
      <c r="E2" s="5"/>
      <c r="F2" s="69"/>
      <c r="G2" s="5"/>
      <c r="H2" s="69"/>
      <c r="I2" s="69"/>
      <c r="J2" s="5"/>
    </row>
    <row r="3" ht="18.75" customHeight="1" spans="1:8">
      <c r="A3" s="51" t="str">
        <f>"单位名称："&amp;"耿马傣族佤族自治县农业农村局"</f>
        <v>单位名称：耿马傣族佤族自治县农业农村局</v>
      </c>
      <c r="B3" s="52"/>
      <c r="C3" s="52"/>
      <c r="D3" s="52"/>
      <c r="E3" s="52"/>
      <c r="F3" s="53"/>
      <c r="G3" s="52"/>
      <c r="H3" s="53"/>
    </row>
    <row r="4" ht="18.75" customHeight="1" spans="1:10">
      <c r="A4" s="43" t="s">
        <v>557</v>
      </c>
      <c r="B4" s="43" t="s">
        <v>558</v>
      </c>
      <c r="C4" s="43" t="s">
        <v>559</v>
      </c>
      <c r="D4" s="43" t="s">
        <v>560</v>
      </c>
      <c r="E4" s="43" t="s">
        <v>561</v>
      </c>
      <c r="F4" s="54" t="s">
        <v>562</v>
      </c>
      <c r="G4" s="43" t="s">
        <v>563</v>
      </c>
      <c r="H4" s="54" t="s">
        <v>564</v>
      </c>
      <c r="I4" s="54" t="s">
        <v>565</v>
      </c>
      <c r="J4" s="43" t="s">
        <v>566</v>
      </c>
    </row>
    <row r="5" ht="18.75" customHeight="1" spans="1:10">
      <c r="A5" s="122">
        <v>1</v>
      </c>
      <c r="B5" s="122">
        <v>2</v>
      </c>
      <c r="C5" s="122">
        <v>3</v>
      </c>
      <c r="D5" s="122">
        <v>4</v>
      </c>
      <c r="E5" s="122">
        <v>5</v>
      </c>
      <c r="F5" s="122">
        <v>6</v>
      </c>
      <c r="G5" s="122">
        <v>7</v>
      </c>
      <c r="H5" s="122">
        <v>8</v>
      </c>
      <c r="I5" s="122">
        <v>9</v>
      </c>
      <c r="J5" s="122">
        <v>10</v>
      </c>
    </row>
    <row r="6" ht="18.75" customHeight="1" spans="1:10">
      <c r="A6" s="123" t="s">
        <v>70</v>
      </c>
      <c r="B6" s="46"/>
      <c r="C6" s="46"/>
      <c r="D6" s="46"/>
      <c r="E6" s="48"/>
      <c r="F6" s="124"/>
      <c r="G6" s="48"/>
      <c r="H6" s="124"/>
      <c r="I6" s="124"/>
      <c r="J6" s="48"/>
    </row>
    <row r="7" ht="18.75" customHeight="1" spans="1:10">
      <c r="A7" s="125" t="s">
        <v>78</v>
      </c>
      <c r="B7" s="126"/>
      <c r="C7" s="126"/>
      <c r="D7" s="126"/>
      <c r="E7" s="123"/>
      <c r="F7" s="126"/>
      <c r="G7" s="123"/>
      <c r="H7" s="126"/>
      <c r="I7" s="126"/>
      <c r="J7" s="123"/>
    </row>
    <row r="8" ht="18.75" customHeight="1" spans="1:10">
      <c r="A8" s="123" t="str">
        <f t="shared" ref="A8:A12" si="0">"    "&amp;"食品安全监督管理员工作经费"</f>
        <v>    食品安全监督管理员工作经费</v>
      </c>
      <c r="B8" s="126" t="s">
        <v>550</v>
      </c>
      <c r="C8" s="126" t="s">
        <v>567</v>
      </c>
      <c r="D8" s="126" t="s">
        <v>568</v>
      </c>
      <c r="E8" s="123" t="s">
        <v>569</v>
      </c>
      <c r="F8" s="126" t="s">
        <v>570</v>
      </c>
      <c r="G8" s="123" t="s">
        <v>571</v>
      </c>
      <c r="H8" s="126" t="s">
        <v>572</v>
      </c>
      <c r="I8" s="126" t="s">
        <v>573</v>
      </c>
      <c r="J8" s="123" t="s">
        <v>574</v>
      </c>
    </row>
    <row r="9" ht="18.75" customHeight="1" spans="1:10">
      <c r="A9" s="123" t="str">
        <f t="shared" si="0"/>
        <v>    食品安全监督管理员工作经费</v>
      </c>
      <c r="B9" s="126" t="s">
        <v>550</v>
      </c>
      <c r="C9" s="126" t="s">
        <v>567</v>
      </c>
      <c r="D9" s="126" t="s">
        <v>575</v>
      </c>
      <c r="E9" s="123" t="s">
        <v>576</v>
      </c>
      <c r="F9" s="126" t="s">
        <v>577</v>
      </c>
      <c r="G9" s="123" t="s">
        <v>578</v>
      </c>
      <c r="H9" s="126" t="s">
        <v>579</v>
      </c>
      <c r="I9" s="126" t="s">
        <v>580</v>
      </c>
      <c r="J9" s="123" t="s">
        <v>581</v>
      </c>
    </row>
    <row r="10" ht="18.75" customHeight="1" spans="1:10">
      <c r="A10" s="123" t="str">
        <f t="shared" si="0"/>
        <v>    食品安全监督管理员工作经费</v>
      </c>
      <c r="B10" s="126" t="s">
        <v>550</v>
      </c>
      <c r="C10" s="126" t="s">
        <v>567</v>
      </c>
      <c r="D10" s="126" t="s">
        <v>582</v>
      </c>
      <c r="E10" s="123" t="s">
        <v>583</v>
      </c>
      <c r="F10" s="126" t="s">
        <v>577</v>
      </c>
      <c r="G10" s="123" t="s">
        <v>584</v>
      </c>
      <c r="H10" s="126" t="s">
        <v>579</v>
      </c>
      <c r="I10" s="126" t="s">
        <v>580</v>
      </c>
      <c r="J10" s="123" t="s">
        <v>585</v>
      </c>
    </row>
    <row r="11" ht="18.75" customHeight="1" spans="1:10">
      <c r="A11" s="123" t="str">
        <f t="shared" si="0"/>
        <v>    食品安全监督管理员工作经费</v>
      </c>
      <c r="B11" s="126" t="s">
        <v>550</v>
      </c>
      <c r="C11" s="126" t="s">
        <v>586</v>
      </c>
      <c r="D11" s="126" t="s">
        <v>587</v>
      </c>
      <c r="E11" s="123" t="s">
        <v>588</v>
      </c>
      <c r="F11" s="126" t="s">
        <v>577</v>
      </c>
      <c r="G11" s="123" t="s">
        <v>578</v>
      </c>
      <c r="H11" s="126" t="s">
        <v>579</v>
      </c>
      <c r="I11" s="126" t="s">
        <v>580</v>
      </c>
      <c r="J11" s="123" t="s">
        <v>589</v>
      </c>
    </row>
    <row r="12" ht="18.75" customHeight="1" spans="1:10">
      <c r="A12" s="123" t="str">
        <f t="shared" si="0"/>
        <v>    食品安全监督管理员工作经费</v>
      </c>
      <c r="B12" s="126" t="s">
        <v>550</v>
      </c>
      <c r="C12" s="126" t="s">
        <v>590</v>
      </c>
      <c r="D12" s="126" t="s">
        <v>591</v>
      </c>
      <c r="E12" s="123" t="s">
        <v>592</v>
      </c>
      <c r="F12" s="126" t="s">
        <v>577</v>
      </c>
      <c r="G12" s="123" t="s">
        <v>578</v>
      </c>
      <c r="H12" s="126" t="s">
        <v>579</v>
      </c>
      <c r="I12" s="126" t="s">
        <v>580</v>
      </c>
      <c r="J12" s="123" t="s">
        <v>593</v>
      </c>
    </row>
    <row r="13" ht="18.75" customHeight="1" spans="1:10">
      <c r="A13" s="123" t="str">
        <f t="shared" ref="A13:A18" si="1">"    "&amp;"历年拖拉机培训成本返回工作经费"</f>
        <v>    历年拖拉机培训成本返回工作经费</v>
      </c>
      <c r="B13" s="126" t="s">
        <v>594</v>
      </c>
      <c r="C13" s="126" t="s">
        <v>567</v>
      </c>
      <c r="D13" s="126" t="s">
        <v>568</v>
      </c>
      <c r="E13" s="123" t="s">
        <v>595</v>
      </c>
      <c r="F13" s="126" t="s">
        <v>577</v>
      </c>
      <c r="G13" s="123" t="s">
        <v>596</v>
      </c>
      <c r="H13" s="126" t="s">
        <v>572</v>
      </c>
      <c r="I13" s="126" t="s">
        <v>573</v>
      </c>
      <c r="J13" s="123" t="s">
        <v>597</v>
      </c>
    </row>
    <row r="14" ht="18.75" customHeight="1" spans="1:10">
      <c r="A14" s="123" t="str">
        <f t="shared" si="1"/>
        <v>    历年拖拉机培训成本返回工作经费</v>
      </c>
      <c r="B14" s="126" t="s">
        <v>594</v>
      </c>
      <c r="C14" s="126" t="s">
        <v>567</v>
      </c>
      <c r="D14" s="126" t="s">
        <v>575</v>
      </c>
      <c r="E14" s="123" t="s">
        <v>598</v>
      </c>
      <c r="F14" s="126" t="s">
        <v>577</v>
      </c>
      <c r="G14" s="123" t="s">
        <v>599</v>
      </c>
      <c r="H14" s="126" t="s">
        <v>579</v>
      </c>
      <c r="I14" s="126" t="s">
        <v>573</v>
      </c>
      <c r="J14" s="123" t="s">
        <v>600</v>
      </c>
    </row>
    <row r="15" ht="18.75" customHeight="1" spans="1:10">
      <c r="A15" s="123" t="str">
        <f t="shared" si="1"/>
        <v>    历年拖拉机培训成本返回工作经费</v>
      </c>
      <c r="B15" s="126" t="s">
        <v>594</v>
      </c>
      <c r="C15" s="126" t="s">
        <v>567</v>
      </c>
      <c r="D15" s="126" t="s">
        <v>582</v>
      </c>
      <c r="E15" s="123" t="s">
        <v>601</v>
      </c>
      <c r="F15" s="126" t="s">
        <v>570</v>
      </c>
      <c r="G15" s="123" t="s">
        <v>578</v>
      </c>
      <c r="H15" s="126" t="s">
        <v>579</v>
      </c>
      <c r="I15" s="126" t="s">
        <v>573</v>
      </c>
      <c r="J15" s="123" t="s">
        <v>601</v>
      </c>
    </row>
    <row r="16" ht="18.75" customHeight="1" spans="1:10">
      <c r="A16" s="123" t="str">
        <f t="shared" si="1"/>
        <v>    历年拖拉机培训成本返回工作经费</v>
      </c>
      <c r="B16" s="126" t="s">
        <v>594</v>
      </c>
      <c r="C16" s="126" t="s">
        <v>586</v>
      </c>
      <c r="D16" s="126" t="s">
        <v>602</v>
      </c>
      <c r="E16" s="123" t="s">
        <v>603</v>
      </c>
      <c r="F16" s="126" t="s">
        <v>577</v>
      </c>
      <c r="G16" s="123" t="s">
        <v>604</v>
      </c>
      <c r="H16" s="126" t="s">
        <v>605</v>
      </c>
      <c r="I16" s="126" t="s">
        <v>573</v>
      </c>
      <c r="J16" s="123" t="s">
        <v>606</v>
      </c>
    </row>
    <row r="17" ht="18.75" customHeight="1" spans="1:10">
      <c r="A17" s="123" t="str">
        <f t="shared" si="1"/>
        <v>    历年拖拉机培训成本返回工作经费</v>
      </c>
      <c r="B17" s="126" t="s">
        <v>594</v>
      </c>
      <c r="C17" s="126" t="s">
        <v>586</v>
      </c>
      <c r="D17" s="126" t="s">
        <v>587</v>
      </c>
      <c r="E17" s="123" t="s">
        <v>607</v>
      </c>
      <c r="F17" s="126" t="s">
        <v>577</v>
      </c>
      <c r="G17" s="123" t="s">
        <v>608</v>
      </c>
      <c r="H17" s="126" t="s">
        <v>579</v>
      </c>
      <c r="I17" s="126" t="s">
        <v>573</v>
      </c>
      <c r="J17" s="123" t="s">
        <v>607</v>
      </c>
    </row>
    <row r="18" ht="18.75" customHeight="1" spans="1:10">
      <c r="A18" s="123" t="str">
        <f t="shared" si="1"/>
        <v>    历年拖拉机培训成本返回工作经费</v>
      </c>
      <c r="B18" s="126" t="s">
        <v>594</v>
      </c>
      <c r="C18" s="126" t="s">
        <v>590</v>
      </c>
      <c r="D18" s="126" t="s">
        <v>591</v>
      </c>
      <c r="E18" s="123" t="s">
        <v>592</v>
      </c>
      <c r="F18" s="126" t="s">
        <v>577</v>
      </c>
      <c r="G18" s="123" t="s">
        <v>609</v>
      </c>
      <c r="H18" s="126" t="s">
        <v>579</v>
      </c>
      <c r="I18" s="126" t="s">
        <v>573</v>
      </c>
      <c r="J18" s="123" t="s">
        <v>593</v>
      </c>
    </row>
    <row r="19" ht="18.75" customHeight="1" spans="1:10">
      <c r="A19" s="123" t="str">
        <f t="shared" ref="A19:A25" si="2">"    "&amp;"市监理站返回考试费经费"</f>
        <v>    市监理站返回考试费经费</v>
      </c>
      <c r="B19" s="126" t="s">
        <v>610</v>
      </c>
      <c r="C19" s="126" t="s">
        <v>567</v>
      </c>
      <c r="D19" s="126" t="s">
        <v>568</v>
      </c>
      <c r="E19" s="123" t="s">
        <v>611</v>
      </c>
      <c r="F19" s="126" t="s">
        <v>577</v>
      </c>
      <c r="G19" s="123" t="s">
        <v>596</v>
      </c>
      <c r="H19" s="126" t="s">
        <v>612</v>
      </c>
      <c r="I19" s="126" t="s">
        <v>573</v>
      </c>
      <c r="J19" s="123" t="s">
        <v>597</v>
      </c>
    </row>
    <row r="20" ht="18.75" customHeight="1" spans="1:10">
      <c r="A20" s="123" t="str">
        <f t="shared" si="2"/>
        <v>    市监理站返回考试费经费</v>
      </c>
      <c r="B20" s="126" t="s">
        <v>610</v>
      </c>
      <c r="C20" s="126" t="s">
        <v>567</v>
      </c>
      <c r="D20" s="126" t="s">
        <v>575</v>
      </c>
      <c r="E20" s="123" t="s">
        <v>613</v>
      </c>
      <c r="F20" s="126" t="s">
        <v>570</v>
      </c>
      <c r="G20" s="123" t="s">
        <v>578</v>
      </c>
      <c r="H20" s="126" t="s">
        <v>579</v>
      </c>
      <c r="I20" s="126" t="s">
        <v>573</v>
      </c>
      <c r="J20" s="123" t="s">
        <v>581</v>
      </c>
    </row>
    <row r="21" ht="18.75" customHeight="1" spans="1:10">
      <c r="A21" s="123" t="str">
        <f t="shared" si="2"/>
        <v>    市监理站返回考试费经费</v>
      </c>
      <c r="B21" s="126" t="s">
        <v>610</v>
      </c>
      <c r="C21" s="126" t="s">
        <v>567</v>
      </c>
      <c r="D21" s="126" t="s">
        <v>582</v>
      </c>
      <c r="E21" s="123" t="s">
        <v>614</v>
      </c>
      <c r="F21" s="126" t="s">
        <v>577</v>
      </c>
      <c r="G21" s="123" t="s">
        <v>599</v>
      </c>
      <c r="H21" s="126" t="s">
        <v>579</v>
      </c>
      <c r="I21" s="126" t="s">
        <v>573</v>
      </c>
      <c r="J21" s="123" t="s">
        <v>585</v>
      </c>
    </row>
    <row r="22" ht="18.75" customHeight="1" spans="1:10">
      <c r="A22" s="123" t="str">
        <f t="shared" si="2"/>
        <v>    市监理站返回考试费经费</v>
      </c>
      <c r="B22" s="126" t="s">
        <v>610</v>
      </c>
      <c r="C22" s="126" t="s">
        <v>567</v>
      </c>
      <c r="D22" s="126" t="s">
        <v>615</v>
      </c>
      <c r="E22" s="123" t="s">
        <v>616</v>
      </c>
      <c r="F22" s="126" t="s">
        <v>617</v>
      </c>
      <c r="G22" s="123" t="s">
        <v>618</v>
      </c>
      <c r="H22" s="126" t="s">
        <v>619</v>
      </c>
      <c r="I22" s="126" t="s">
        <v>573</v>
      </c>
      <c r="J22" s="123" t="s">
        <v>620</v>
      </c>
    </row>
    <row r="23" ht="18.75" customHeight="1" spans="1:10">
      <c r="A23" s="123" t="str">
        <f t="shared" si="2"/>
        <v>    市监理站返回考试费经费</v>
      </c>
      <c r="B23" s="126" t="s">
        <v>610</v>
      </c>
      <c r="C23" s="126" t="s">
        <v>586</v>
      </c>
      <c r="D23" s="126" t="s">
        <v>602</v>
      </c>
      <c r="E23" s="123" t="s">
        <v>603</v>
      </c>
      <c r="F23" s="126" t="s">
        <v>577</v>
      </c>
      <c r="G23" s="123" t="s">
        <v>604</v>
      </c>
      <c r="H23" s="126" t="s">
        <v>605</v>
      </c>
      <c r="I23" s="126" t="s">
        <v>573</v>
      </c>
      <c r="J23" s="123" t="s">
        <v>606</v>
      </c>
    </row>
    <row r="24" ht="18.75" customHeight="1" spans="1:10">
      <c r="A24" s="123" t="str">
        <f t="shared" si="2"/>
        <v>    市监理站返回考试费经费</v>
      </c>
      <c r="B24" s="126" t="s">
        <v>610</v>
      </c>
      <c r="C24" s="126" t="s">
        <v>586</v>
      </c>
      <c r="D24" s="126" t="s">
        <v>587</v>
      </c>
      <c r="E24" s="123" t="s">
        <v>607</v>
      </c>
      <c r="F24" s="126" t="s">
        <v>577</v>
      </c>
      <c r="G24" s="123" t="s">
        <v>608</v>
      </c>
      <c r="H24" s="126" t="s">
        <v>579</v>
      </c>
      <c r="I24" s="126" t="s">
        <v>573</v>
      </c>
      <c r="J24" s="123" t="s">
        <v>607</v>
      </c>
    </row>
    <row r="25" ht="18.75" customHeight="1" spans="1:10">
      <c r="A25" s="123" t="str">
        <f t="shared" si="2"/>
        <v>    市监理站返回考试费经费</v>
      </c>
      <c r="B25" s="126" t="s">
        <v>610</v>
      </c>
      <c r="C25" s="126" t="s">
        <v>590</v>
      </c>
      <c r="D25" s="126" t="s">
        <v>591</v>
      </c>
      <c r="E25" s="123" t="s">
        <v>592</v>
      </c>
      <c r="F25" s="126" t="s">
        <v>577</v>
      </c>
      <c r="G25" s="123" t="s">
        <v>609</v>
      </c>
      <c r="H25" s="126" t="s">
        <v>579</v>
      </c>
      <c r="I25" s="126" t="s">
        <v>573</v>
      </c>
      <c r="J25" s="123" t="s">
        <v>593</v>
      </c>
    </row>
    <row r="26" ht="18.75" customHeight="1" spans="1:10">
      <c r="A26" s="123" t="str">
        <f t="shared" ref="A26:A236" si="3">"    "&amp;"2025年手续费资金"</f>
        <v>    2025年手续费资金</v>
      </c>
      <c r="B26" s="126" t="s">
        <v>621</v>
      </c>
      <c r="C26" s="126" t="s">
        <v>567</v>
      </c>
      <c r="D26" s="126" t="s">
        <v>568</v>
      </c>
      <c r="E26" s="123" t="s">
        <v>622</v>
      </c>
      <c r="F26" s="126" t="s">
        <v>570</v>
      </c>
      <c r="G26" s="123" t="s">
        <v>623</v>
      </c>
      <c r="H26" s="126" t="s">
        <v>619</v>
      </c>
      <c r="I26" s="126" t="s">
        <v>573</v>
      </c>
      <c r="J26" s="123" t="s">
        <v>624</v>
      </c>
    </row>
    <row r="27" ht="18.75" customHeight="1" spans="1:10">
      <c r="A27" s="123" t="str">
        <f t="shared" si="3"/>
        <v>    2025年手续费资金</v>
      </c>
      <c r="B27" s="126" t="s">
        <v>621</v>
      </c>
      <c r="C27" s="126" t="s">
        <v>567</v>
      </c>
      <c r="D27" s="126" t="s">
        <v>575</v>
      </c>
      <c r="E27" s="123" t="s">
        <v>598</v>
      </c>
      <c r="F27" s="126" t="s">
        <v>577</v>
      </c>
      <c r="G27" s="123" t="s">
        <v>609</v>
      </c>
      <c r="H27" s="126" t="s">
        <v>579</v>
      </c>
      <c r="I27" s="126" t="s">
        <v>580</v>
      </c>
      <c r="J27" s="123" t="s">
        <v>625</v>
      </c>
    </row>
    <row r="28" ht="18.75" customHeight="1" spans="1:10">
      <c r="A28" s="123" t="str">
        <f t="shared" si="3"/>
        <v>    2025年手续费资金</v>
      </c>
      <c r="B28" s="126" t="s">
        <v>621</v>
      </c>
      <c r="C28" s="126" t="s">
        <v>567</v>
      </c>
      <c r="D28" s="126" t="s">
        <v>582</v>
      </c>
      <c r="E28" s="123" t="s">
        <v>626</v>
      </c>
      <c r="F28" s="126" t="s">
        <v>570</v>
      </c>
      <c r="G28" s="123" t="s">
        <v>578</v>
      </c>
      <c r="H28" s="126" t="s">
        <v>579</v>
      </c>
      <c r="I28" s="126" t="s">
        <v>580</v>
      </c>
      <c r="J28" s="123" t="s">
        <v>626</v>
      </c>
    </row>
    <row r="29" ht="18.75" customHeight="1" spans="1:10">
      <c r="A29" s="123" t="str">
        <f t="shared" si="3"/>
        <v>    2025年手续费资金</v>
      </c>
      <c r="B29" s="126" t="s">
        <v>621</v>
      </c>
      <c r="C29" s="126" t="s">
        <v>586</v>
      </c>
      <c r="D29" s="126" t="s">
        <v>602</v>
      </c>
      <c r="E29" s="123" t="s">
        <v>627</v>
      </c>
      <c r="F29" s="126" t="s">
        <v>617</v>
      </c>
      <c r="G29" s="123" t="s">
        <v>623</v>
      </c>
      <c r="H29" s="126" t="s">
        <v>619</v>
      </c>
      <c r="I29" s="126" t="s">
        <v>573</v>
      </c>
      <c r="J29" s="123" t="s">
        <v>628</v>
      </c>
    </row>
    <row r="30" ht="18.75" customHeight="1" spans="1:10">
      <c r="A30" s="123" t="str">
        <f t="shared" si="3"/>
        <v>    2025年手续费资金</v>
      </c>
      <c r="B30" s="126" t="s">
        <v>621</v>
      </c>
      <c r="C30" s="126" t="s">
        <v>590</v>
      </c>
      <c r="D30" s="126" t="s">
        <v>591</v>
      </c>
      <c r="E30" s="123" t="s">
        <v>629</v>
      </c>
      <c r="F30" s="126" t="s">
        <v>577</v>
      </c>
      <c r="G30" s="123" t="s">
        <v>599</v>
      </c>
      <c r="H30" s="126" t="s">
        <v>579</v>
      </c>
      <c r="I30" s="126" t="s">
        <v>580</v>
      </c>
      <c r="J30" s="123" t="s">
        <v>630</v>
      </c>
    </row>
    <row r="31" ht="18.75" customHeight="1" spans="1:10">
      <c r="A31" s="123" t="str">
        <f t="shared" ref="A31:A35" si="4">"    "&amp;"拖拉机年检表证成本款工作经费"</f>
        <v>    拖拉机年检表证成本款工作经费</v>
      </c>
      <c r="B31" s="126" t="s">
        <v>631</v>
      </c>
      <c r="C31" s="126" t="s">
        <v>567</v>
      </c>
      <c r="D31" s="126" t="s">
        <v>575</v>
      </c>
      <c r="E31" s="123" t="s">
        <v>632</v>
      </c>
      <c r="F31" s="126" t="s">
        <v>577</v>
      </c>
      <c r="G31" s="123" t="s">
        <v>578</v>
      </c>
      <c r="H31" s="126" t="s">
        <v>579</v>
      </c>
      <c r="I31" s="126" t="s">
        <v>580</v>
      </c>
      <c r="J31" s="123" t="s">
        <v>633</v>
      </c>
    </row>
    <row r="32" ht="18.75" customHeight="1" spans="1:10">
      <c r="A32" s="123" t="str">
        <f t="shared" si="4"/>
        <v>    拖拉机年检表证成本款工作经费</v>
      </c>
      <c r="B32" s="126" t="s">
        <v>631</v>
      </c>
      <c r="C32" s="126" t="s">
        <v>567</v>
      </c>
      <c r="D32" s="126" t="s">
        <v>575</v>
      </c>
      <c r="E32" s="123" t="s">
        <v>634</v>
      </c>
      <c r="F32" s="126" t="s">
        <v>577</v>
      </c>
      <c r="G32" s="123" t="s">
        <v>578</v>
      </c>
      <c r="H32" s="126" t="s">
        <v>579</v>
      </c>
      <c r="I32" s="126" t="s">
        <v>580</v>
      </c>
      <c r="J32" s="123" t="s">
        <v>635</v>
      </c>
    </row>
    <row r="33" ht="18.75" customHeight="1" spans="1:10">
      <c r="A33" s="123" t="str">
        <f t="shared" si="4"/>
        <v>    拖拉机年检表证成本款工作经费</v>
      </c>
      <c r="B33" s="126" t="s">
        <v>631</v>
      </c>
      <c r="C33" s="126" t="s">
        <v>586</v>
      </c>
      <c r="D33" s="126" t="s">
        <v>602</v>
      </c>
      <c r="E33" s="123" t="s">
        <v>636</v>
      </c>
      <c r="F33" s="126" t="s">
        <v>617</v>
      </c>
      <c r="G33" s="123" t="s">
        <v>637</v>
      </c>
      <c r="H33" s="126" t="s">
        <v>619</v>
      </c>
      <c r="I33" s="126" t="s">
        <v>573</v>
      </c>
      <c r="J33" s="123" t="s">
        <v>638</v>
      </c>
    </row>
    <row r="34" ht="18.75" customHeight="1" spans="1:10">
      <c r="A34" s="123" t="str">
        <f t="shared" si="4"/>
        <v>    拖拉机年检表证成本款工作经费</v>
      </c>
      <c r="B34" s="126" t="s">
        <v>631</v>
      </c>
      <c r="C34" s="126" t="s">
        <v>586</v>
      </c>
      <c r="D34" s="126" t="s">
        <v>587</v>
      </c>
      <c r="E34" s="123" t="s">
        <v>639</v>
      </c>
      <c r="F34" s="126" t="s">
        <v>577</v>
      </c>
      <c r="G34" s="123" t="s">
        <v>578</v>
      </c>
      <c r="H34" s="126" t="s">
        <v>579</v>
      </c>
      <c r="I34" s="126" t="s">
        <v>580</v>
      </c>
      <c r="J34" s="123" t="s">
        <v>640</v>
      </c>
    </row>
    <row r="35" ht="18.75" customHeight="1" spans="1:10">
      <c r="A35" s="123" t="str">
        <f t="shared" si="4"/>
        <v>    拖拉机年检表证成本款工作经费</v>
      </c>
      <c r="B35" s="126" t="s">
        <v>631</v>
      </c>
      <c r="C35" s="126" t="s">
        <v>590</v>
      </c>
      <c r="D35" s="126" t="s">
        <v>591</v>
      </c>
      <c r="E35" s="123" t="s">
        <v>592</v>
      </c>
      <c r="F35" s="126" t="s">
        <v>570</v>
      </c>
      <c r="G35" s="123" t="s">
        <v>641</v>
      </c>
      <c r="H35" s="126" t="s">
        <v>642</v>
      </c>
      <c r="I35" s="126" t="s">
        <v>573</v>
      </c>
      <c r="J35" s="123" t="s">
        <v>593</v>
      </c>
    </row>
    <row r="36" ht="18.75" customHeight="1" spans="1:10">
      <c r="A36" s="123" t="str">
        <f t="shared" ref="A36:A375" si="5">"    "&amp;"2025年春节慰问经费"</f>
        <v>    2025年春节慰问经费</v>
      </c>
      <c r="B36" s="126" t="s">
        <v>417</v>
      </c>
      <c r="C36" s="126" t="s">
        <v>567</v>
      </c>
      <c r="D36" s="126" t="s">
        <v>568</v>
      </c>
      <c r="E36" s="123" t="s">
        <v>569</v>
      </c>
      <c r="F36" s="126" t="s">
        <v>570</v>
      </c>
      <c r="G36" s="123" t="s">
        <v>643</v>
      </c>
      <c r="H36" s="126" t="s">
        <v>644</v>
      </c>
      <c r="I36" s="126" t="s">
        <v>573</v>
      </c>
      <c r="J36" s="123" t="s">
        <v>645</v>
      </c>
    </row>
    <row r="37" ht="18.75" customHeight="1" spans="1:10">
      <c r="A37" s="123" t="str">
        <f t="shared" si="5"/>
        <v>    2025年春节慰问经费</v>
      </c>
      <c r="B37" s="126" t="s">
        <v>417</v>
      </c>
      <c r="C37" s="126" t="s">
        <v>567</v>
      </c>
      <c r="D37" s="126" t="s">
        <v>575</v>
      </c>
      <c r="E37" s="123" t="s">
        <v>576</v>
      </c>
      <c r="F37" s="126" t="s">
        <v>570</v>
      </c>
      <c r="G37" s="123" t="s">
        <v>578</v>
      </c>
      <c r="H37" s="126" t="s">
        <v>579</v>
      </c>
      <c r="I37" s="126" t="s">
        <v>573</v>
      </c>
      <c r="J37" s="123" t="s">
        <v>646</v>
      </c>
    </row>
    <row r="38" ht="18.75" customHeight="1" spans="1:10">
      <c r="A38" s="123" t="str">
        <f t="shared" si="5"/>
        <v>    2025年春节慰问经费</v>
      </c>
      <c r="B38" s="126" t="s">
        <v>417</v>
      </c>
      <c r="C38" s="126" t="s">
        <v>567</v>
      </c>
      <c r="D38" s="126" t="s">
        <v>582</v>
      </c>
      <c r="E38" s="123" t="s">
        <v>647</v>
      </c>
      <c r="F38" s="126" t="s">
        <v>570</v>
      </c>
      <c r="G38" s="123" t="s">
        <v>578</v>
      </c>
      <c r="H38" s="126" t="s">
        <v>579</v>
      </c>
      <c r="I38" s="126" t="s">
        <v>573</v>
      </c>
      <c r="J38" s="123" t="s">
        <v>417</v>
      </c>
    </row>
    <row r="39" ht="18.75" customHeight="1" spans="1:10">
      <c r="A39" s="123" t="str">
        <f t="shared" si="5"/>
        <v>    2025年春节慰问经费</v>
      </c>
      <c r="B39" s="126" t="s">
        <v>417</v>
      </c>
      <c r="C39" s="126" t="s">
        <v>567</v>
      </c>
      <c r="D39" s="126" t="s">
        <v>615</v>
      </c>
      <c r="E39" s="123" t="s">
        <v>648</v>
      </c>
      <c r="F39" s="126" t="s">
        <v>617</v>
      </c>
      <c r="G39" s="123" t="s">
        <v>649</v>
      </c>
      <c r="H39" s="126" t="s">
        <v>619</v>
      </c>
      <c r="I39" s="126" t="s">
        <v>573</v>
      </c>
      <c r="J39" s="123" t="s">
        <v>417</v>
      </c>
    </row>
    <row r="40" ht="18.75" customHeight="1" spans="1:10">
      <c r="A40" s="123" t="str">
        <f t="shared" si="5"/>
        <v>    2025年春节慰问经费</v>
      </c>
      <c r="B40" s="126" t="s">
        <v>417</v>
      </c>
      <c r="C40" s="126" t="s">
        <v>586</v>
      </c>
      <c r="D40" s="126" t="s">
        <v>587</v>
      </c>
      <c r="E40" s="123" t="s">
        <v>588</v>
      </c>
      <c r="F40" s="126" t="s">
        <v>570</v>
      </c>
      <c r="G40" s="123" t="s">
        <v>578</v>
      </c>
      <c r="H40" s="126" t="s">
        <v>579</v>
      </c>
      <c r="I40" s="126" t="s">
        <v>573</v>
      </c>
      <c r="J40" s="123" t="s">
        <v>417</v>
      </c>
    </row>
    <row r="41" ht="18.75" customHeight="1" spans="1:10">
      <c r="A41" s="123" t="str">
        <f t="shared" si="5"/>
        <v>    2025年春节慰问经费</v>
      </c>
      <c r="B41" s="126" t="s">
        <v>417</v>
      </c>
      <c r="C41" s="126" t="s">
        <v>590</v>
      </c>
      <c r="D41" s="126" t="s">
        <v>591</v>
      </c>
      <c r="E41" s="123" t="s">
        <v>592</v>
      </c>
      <c r="F41" s="126" t="s">
        <v>570</v>
      </c>
      <c r="G41" s="123" t="s">
        <v>578</v>
      </c>
      <c r="H41" s="126" t="s">
        <v>579</v>
      </c>
      <c r="I41" s="126" t="s">
        <v>573</v>
      </c>
      <c r="J41" s="123" t="s">
        <v>417</v>
      </c>
    </row>
    <row r="42" ht="18.75" customHeight="1" spans="1:10">
      <c r="A42" s="123" t="str">
        <f t="shared" ref="A42:A47" si="6">"    "&amp;"历年税务返回手续费经费"</f>
        <v>    历年税务返回手续费经费</v>
      </c>
      <c r="B42" s="126" t="s">
        <v>650</v>
      </c>
      <c r="C42" s="126" t="s">
        <v>567</v>
      </c>
      <c r="D42" s="126" t="s">
        <v>568</v>
      </c>
      <c r="E42" s="123" t="s">
        <v>622</v>
      </c>
      <c r="F42" s="126" t="s">
        <v>570</v>
      </c>
      <c r="G42" s="123" t="s">
        <v>651</v>
      </c>
      <c r="H42" s="126" t="s">
        <v>572</v>
      </c>
      <c r="I42" s="126" t="s">
        <v>573</v>
      </c>
      <c r="J42" s="123" t="s">
        <v>652</v>
      </c>
    </row>
    <row r="43" ht="18.75" customHeight="1" spans="1:10">
      <c r="A43" s="123" t="str">
        <f t="shared" si="6"/>
        <v>    历年税务返回手续费经费</v>
      </c>
      <c r="B43" s="126" t="s">
        <v>650</v>
      </c>
      <c r="C43" s="126" t="s">
        <v>567</v>
      </c>
      <c r="D43" s="126" t="s">
        <v>575</v>
      </c>
      <c r="E43" s="123" t="s">
        <v>598</v>
      </c>
      <c r="F43" s="126" t="s">
        <v>577</v>
      </c>
      <c r="G43" s="123" t="s">
        <v>609</v>
      </c>
      <c r="H43" s="126" t="s">
        <v>579</v>
      </c>
      <c r="I43" s="126" t="s">
        <v>573</v>
      </c>
      <c r="J43" s="123" t="s">
        <v>625</v>
      </c>
    </row>
    <row r="44" ht="18.75" customHeight="1" spans="1:10">
      <c r="A44" s="123" t="str">
        <f t="shared" si="6"/>
        <v>    历年税务返回手续费经费</v>
      </c>
      <c r="B44" s="126" t="s">
        <v>650</v>
      </c>
      <c r="C44" s="126" t="s">
        <v>567</v>
      </c>
      <c r="D44" s="126" t="s">
        <v>582</v>
      </c>
      <c r="E44" s="123" t="s">
        <v>653</v>
      </c>
      <c r="F44" s="126" t="s">
        <v>570</v>
      </c>
      <c r="G44" s="123" t="s">
        <v>578</v>
      </c>
      <c r="H44" s="126" t="s">
        <v>579</v>
      </c>
      <c r="I44" s="126" t="s">
        <v>573</v>
      </c>
      <c r="J44" s="123" t="s">
        <v>654</v>
      </c>
    </row>
    <row r="45" ht="18.75" customHeight="1" spans="1:10">
      <c r="A45" s="123" t="str">
        <f t="shared" si="6"/>
        <v>    历年税务返回手续费经费</v>
      </c>
      <c r="B45" s="126" t="s">
        <v>650</v>
      </c>
      <c r="C45" s="126" t="s">
        <v>567</v>
      </c>
      <c r="D45" s="126" t="s">
        <v>615</v>
      </c>
      <c r="E45" s="123" t="s">
        <v>616</v>
      </c>
      <c r="F45" s="126" t="s">
        <v>617</v>
      </c>
      <c r="G45" s="123" t="s">
        <v>651</v>
      </c>
      <c r="H45" s="126" t="s">
        <v>619</v>
      </c>
      <c r="I45" s="126" t="s">
        <v>573</v>
      </c>
      <c r="J45" s="123" t="s">
        <v>628</v>
      </c>
    </row>
    <row r="46" ht="18.75" customHeight="1" spans="1:10">
      <c r="A46" s="123" t="str">
        <f t="shared" si="6"/>
        <v>    历年税务返回手续费经费</v>
      </c>
      <c r="B46" s="126" t="s">
        <v>650</v>
      </c>
      <c r="C46" s="126" t="s">
        <v>586</v>
      </c>
      <c r="D46" s="126" t="s">
        <v>587</v>
      </c>
      <c r="E46" s="123" t="s">
        <v>655</v>
      </c>
      <c r="F46" s="126" t="s">
        <v>617</v>
      </c>
      <c r="G46" s="123" t="s">
        <v>571</v>
      </c>
      <c r="H46" s="126" t="s">
        <v>644</v>
      </c>
      <c r="I46" s="126" t="s">
        <v>573</v>
      </c>
      <c r="J46" s="123" t="s">
        <v>656</v>
      </c>
    </row>
    <row r="47" ht="18.75" customHeight="1" spans="1:10">
      <c r="A47" s="123" t="str">
        <f t="shared" si="6"/>
        <v>    历年税务返回手续费经费</v>
      </c>
      <c r="B47" s="126" t="s">
        <v>650</v>
      </c>
      <c r="C47" s="126" t="s">
        <v>590</v>
      </c>
      <c r="D47" s="126" t="s">
        <v>591</v>
      </c>
      <c r="E47" s="123" t="s">
        <v>629</v>
      </c>
      <c r="F47" s="126" t="s">
        <v>577</v>
      </c>
      <c r="G47" s="123" t="s">
        <v>599</v>
      </c>
      <c r="H47" s="126" t="s">
        <v>579</v>
      </c>
      <c r="I47" s="126" t="s">
        <v>573</v>
      </c>
      <c r="J47" s="123" t="s">
        <v>630</v>
      </c>
    </row>
    <row r="48" ht="18.75" customHeight="1" spans="1:10">
      <c r="A48" s="125" t="s">
        <v>70</v>
      </c>
      <c r="B48" s="25"/>
      <c r="C48" s="25"/>
      <c r="D48" s="25"/>
      <c r="E48" s="25"/>
      <c r="F48" s="25"/>
      <c r="G48" s="25"/>
      <c r="H48" s="25"/>
      <c r="I48" s="25"/>
      <c r="J48" s="25"/>
    </row>
    <row r="49" ht="18.75" customHeight="1" spans="1:10">
      <c r="A49" s="123" t="str">
        <f t="shared" ref="A49:A51" si="7">"    "&amp;"农场企业化改革工作经费"</f>
        <v>    农场企业化改革工作经费</v>
      </c>
      <c r="B49" s="126" t="s">
        <v>657</v>
      </c>
      <c r="C49" s="126" t="s">
        <v>567</v>
      </c>
      <c r="D49" s="126" t="s">
        <v>568</v>
      </c>
      <c r="E49" s="123" t="s">
        <v>658</v>
      </c>
      <c r="F49" s="126" t="s">
        <v>570</v>
      </c>
      <c r="G49" s="123" t="s">
        <v>144</v>
      </c>
      <c r="H49" s="126" t="s">
        <v>659</v>
      </c>
      <c r="I49" s="126" t="s">
        <v>573</v>
      </c>
      <c r="J49" s="123" t="s">
        <v>660</v>
      </c>
    </row>
    <row r="50" ht="18.75" customHeight="1" spans="1:10">
      <c r="A50" s="123" t="str">
        <f t="shared" si="7"/>
        <v>    农场企业化改革工作经费</v>
      </c>
      <c r="B50" s="126" t="s">
        <v>657</v>
      </c>
      <c r="C50" s="126" t="s">
        <v>586</v>
      </c>
      <c r="D50" s="126" t="s">
        <v>587</v>
      </c>
      <c r="E50" s="123" t="s">
        <v>661</v>
      </c>
      <c r="F50" s="126" t="s">
        <v>570</v>
      </c>
      <c r="G50" s="123" t="s">
        <v>662</v>
      </c>
      <c r="H50" s="126" t="s">
        <v>663</v>
      </c>
      <c r="I50" s="126" t="s">
        <v>580</v>
      </c>
      <c r="J50" s="123" t="s">
        <v>660</v>
      </c>
    </row>
    <row r="51" ht="18.75" customHeight="1" spans="1:10">
      <c r="A51" s="123" t="str">
        <f t="shared" si="7"/>
        <v>    农场企业化改革工作经费</v>
      </c>
      <c r="B51" s="126" t="s">
        <v>657</v>
      </c>
      <c r="C51" s="126" t="s">
        <v>590</v>
      </c>
      <c r="D51" s="126" t="s">
        <v>591</v>
      </c>
      <c r="E51" s="123" t="s">
        <v>591</v>
      </c>
      <c r="F51" s="126" t="s">
        <v>577</v>
      </c>
      <c r="G51" s="123" t="s">
        <v>609</v>
      </c>
      <c r="H51" s="126" t="s">
        <v>579</v>
      </c>
      <c r="I51" s="126" t="s">
        <v>580</v>
      </c>
      <c r="J51" s="123" t="s">
        <v>660</v>
      </c>
    </row>
    <row r="52" ht="18.75" customHeight="1" spans="1:10">
      <c r="A52" s="123" t="str">
        <f t="shared" ref="A52:A58" si="8">"    "&amp;"东西部协作培训经费"</f>
        <v>    东西部协作培训经费</v>
      </c>
      <c r="B52" s="126" t="s">
        <v>664</v>
      </c>
      <c r="C52" s="126" t="s">
        <v>567</v>
      </c>
      <c r="D52" s="126" t="s">
        <v>568</v>
      </c>
      <c r="E52" s="123" t="s">
        <v>665</v>
      </c>
      <c r="F52" s="126" t="s">
        <v>570</v>
      </c>
      <c r="G52" s="123" t="s">
        <v>666</v>
      </c>
      <c r="H52" s="126" t="s">
        <v>644</v>
      </c>
      <c r="I52" s="126" t="s">
        <v>573</v>
      </c>
      <c r="J52" s="123" t="s">
        <v>667</v>
      </c>
    </row>
    <row r="53" ht="18.75" customHeight="1" spans="1:10">
      <c r="A53" s="123" t="str">
        <f t="shared" si="8"/>
        <v>    东西部协作培训经费</v>
      </c>
      <c r="B53" s="126" t="s">
        <v>668</v>
      </c>
      <c r="C53" s="126" t="s">
        <v>567</v>
      </c>
      <c r="D53" s="126" t="s">
        <v>575</v>
      </c>
      <c r="E53" s="123" t="s">
        <v>598</v>
      </c>
      <c r="F53" s="126" t="s">
        <v>577</v>
      </c>
      <c r="G53" s="123" t="s">
        <v>599</v>
      </c>
      <c r="H53" s="126" t="s">
        <v>579</v>
      </c>
      <c r="I53" s="126" t="s">
        <v>573</v>
      </c>
      <c r="J53" s="123" t="s">
        <v>669</v>
      </c>
    </row>
    <row r="54" ht="18.75" customHeight="1" spans="1:10">
      <c r="A54" s="123" t="str">
        <f t="shared" si="8"/>
        <v>    东西部协作培训经费</v>
      </c>
      <c r="B54" s="126" t="s">
        <v>668</v>
      </c>
      <c r="C54" s="126" t="s">
        <v>567</v>
      </c>
      <c r="D54" s="126" t="s">
        <v>582</v>
      </c>
      <c r="E54" s="123" t="s">
        <v>670</v>
      </c>
      <c r="F54" s="126" t="s">
        <v>577</v>
      </c>
      <c r="G54" s="123" t="s">
        <v>599</v>
      </c>
      <c r="H54" s="126" t="s">
        <v>579</v>
      </c>
      <c r="I54" s="126" t="s">
        <v>573</v>
      </c>
      <c r="J54" s="123" t="s">
        <v>671</v>
      </c>
    </row>
    <row r="55" ht="18.75" customHeight="1" spans="1:10">
      <c r="A55" s="123" t="str">
        <f t="shared" si="8"/>
        <v>    东西部协作培训经费</v>
      </c>
      <c r="B55" s="126" t="s">
        <v>668</v>
      </c>
      <c r="C55" s="126" t="s">
        <v>567</v>
      </c>
      <c r="D55" s="126" t="s">
        <v>615</v>
      </c>
      <c r="E55" s="123" t="s">
        <v>616</v>
      </c>
      <c r="F55" s="126" t="s">
        <v>617</v>
      </c>
      <c r="G55" s="123" t="s">
        <v>672</v>
      </c>
      <c r="H55" s="126" t="s">
        <v>619</v>
      </c>
      <c r="I55" s="126" t="s">
        <v>573</v>
      </c>
      <c r="J55" s="123" t="s">
        <v>673</v>
      </c>
    </row>
    <row r="56" ht="18.75" customHeight="1" spans="1:10">
      <c r="A56" s="123" t="str">
        <f t="shared" si="8"/>
        <v>    东西部协作培训经费</v>
      </c>
      <c r="B56" s="126" t="s">
        <v>668</v>
      </c>
      <c r="C56" s="126" t="s">
        <v>586</v>
      </c>
      <c r="D56" s="126" t="s">
        <v>587</v>
      </c>
      <c r="E56" s="123" t="s">
        <v>674</v>
      </c>
      <c r="F56" s="126" t="s">
        <v>570</v>
      </c>
      <c r="G56" s="123" t="s">
        <v>675</v>
      </c>
      <c r="H56" s="126" t="s">
        <v>676</v>
      </c>
      <c r="I56" s="126" t="s">
        <v>580</v>
      </c>
      <c r="J56" s="123" t="s">
        <v>677</v>
      </c>
    </row>
    <row r="57" ht="18.75" customHeight="1" spans="1:10">
      <c r="A57" s="123" t="str">
        <f t="shared" si="8"/>
        <v>    东西部协作培训经费</v>
      </c>
      <c r="B57" s="126" t="s">
        <v>668</v>
      </c>
      <c r="C57" s="126" t="s">
        <v>590</v>
      </c>
      <c r="D57" s="126" t="s">
        <v>591</v>
      </c>
      <c r="E57" s="123" t="s">
        <v>678</v>
      </c>
      <c r="F57" s="126" t="s">
        <v>577</v>
      </c>
      <c r="G57" s="123" t="s">
        <v>599</v>
      </c>
      <c r="H57" s="126" t="s">
        <v>579</v>
      </c>
      <c r="I57" s="126" t="s">
        <v>573</v>
      </c>
      <c r="J57" s="123" t="s">
        <v>679</v>
      </c>
    </row>
    <row r="58" ht="18.75" customHeight="1" spans="1:10">
      <c r="A58" s="123" t="str">
        <f t="shared" si="8"/>
        <v>    东西部协作培训经费</v>
      </c>
      <c r="B58" s="126" t="s">
        <v>668</v>
      </c>
      <c r="C58" s="126" t="s">
        <v>590</v>
      </c>
      <c r="D58" s="126" t="s">
        <v>591</v>
      </c>
      <c r="E58" s="123" t="s">
        <v>680</v>
      </c>
      <c r="F58" s="126" t="s">
        <v>577</v>
      </c>
      <c r="G58" s="123" t="s">
        <v>599</v>
      </c>
      <c r="H58" s="126" t="s">
        <v>579</v>
      </c>
      <c r="I58" s="126" t="s">
        <v>573</v>
      </c>
      <c r="J58" s="123" t="s">
        <v>681</v>
      </c>
    </row>
    <row r="59" ht="18.75" customHeight="1" spans="1:10">
      <c r="A59" s="123" t="str">
        <f t="shared" si="5"/>
        <v>    2025年春节慰问经费</v>
      </c>
      <c r="B59" s="126" t="s">
        <v>417</v>
      </c>
      <c r="C59" s="126" t="s">
        <v>567</v>
      </c>
      <c r="D59" s="126" t="s">
        <v>568</v>
      </c>
      <c r="E59" s="123" t="s">
        <v>682</v>
      </c>
      <c r="F59" s="126" t="s">
        <v>570</v>
      </c>
      <c r="G59" s="123" t="s">
        <v>683</v>
      </c>
      <c r="H59" s="126" t="s">
        <v>644</v>
      </c>
      <c r="I59" s="126" t="s">
        <v>573</v>
      </c>
      <c r="J59" s="123" t="s">
        <v>684</v>
      </c>
    </row>
    <row r="60" ht="18.75" customHeight="1" spans="1:10">
      <c r="A60" s="123" t="str">
        <f t="shared" si="5"/>
        <v>    2025年春节慰问经费</v>
      </c>
      <c r="B60" s="126" t="s">
        <v>417</v>
      </c>
      <c r="C60" s="126" t="s">
        <v>567</v>
      </c>
      <c r="D60" s="126" t="s">
        <v>575</v>
      </c>
      <c r="E60" s="123" t="s">
        <v>598</v>
      </c>
      <c r="F60" s="126" t="s">
        <v>577</v>
      </c>
      <c r="G60" s="123" t="s">
        <v>599</v>
      </c>
      <c r="H60" s="126" t="s">
        <v>579</v>
      </c>
      <c r="I60" s="126" t="s">
        <v>573</v>
      </c>
      <c r="J60" s="123" t="s">
        <v>669</v>
      </c>
    </row>
    <row r="61" ht="18.75" customHeight="1" spans="1:10">
      <c r="A61" s="123" t="str">
        <f t="shared" si="5"/>
        <v>    2025年春节慰问经费</v>
      </c>
      <c r="B61" s="126" t="s">
        <v>417</v>
      </c>
      <c r="C61" s="126" t="s">
        <v>567</v>
      </c>
      <c r="D61" s="126" t="s">
        <v>582</v>
      </c>
      <c r="E61" s="123" t="s">
        <v>670</v>
      </c>
      <c r="F61" s="126" t="s">
        <v>577</v>
      </c>
      <c r="G61" s="123" t="s">
        <v>599</v>
      </c>
      <c r="H61" s="126" t="s">
        <v>579</v>
      </c>
      <c r="I61" s="126" t="s">
        <v>573</v>
      </c>
      <c r="J61" s="123" t="s">
        <v>671</v>
      </c>
    </row>
    <row r="62" ht="18.75" customHeight="1" spans="1:10">
      <c r="A62" s="123" t="str">
        <f t="shared" si="5"/>
        <v>    2025年春节慰问经费</v>
      </c>
      <c r="B62" s="126" t="s">
        <v>417</v>
      </c>
      <c r="C62" s="126" t="s">
        <v>567</v>
      </c>
      <c r="D62" s="126" t="s">
        <v>615</v>
      </c>
      <c r="E62" s="123" t="s">
        <v>616</v>
      </c>
      <c r="F62" s="126" t="s">
        <v>617</v>
      </c>
      <c r="G62" s="123" t="s">
        <v>685</v>
      </c>
      <c r="H62" s="126" t="s">
        <v>619</v>
      </c>
      <c r="I62" s="126" t="s">
        <v>573</v>
      </c>
      <c r="J62" s="123" t="s">
        <v>673</v>
      </c>
    </row>
    <row r="63" ht="18.75" customHeight="1" spans="1:10">
      <c r="A63" s="123" t="str">
        <f t="shared" si="5"/>
        <v>    2025年春节慰问经费</v>
      </c>
      <c r="B63" s="126" t="s">
        <v>417</v>
      </c>
      <c r="C63" s="126" t="s">
        <v>586</v>
      </c>
      <c r="D63" s="126" t="s">
        <v>587</v>
      </c>
      <c r="E63" s="123" t="s">
        <v>674</v>
      </c>
      <c r="F63" s="126" t="s">
        <v>570</v>
      </c>
      <c r="G63" s="123" t="s">
        <v>686</v>
      </c>
      <c r="H63" s="126" t="s">
        <v>676</v>
      </c>
      <c r="I63" s="126" t="s">
        <v>580</v>
      </c>
      <c r="J63" s="123" t="s">
        <v>677</v>
      </c>
    </row>
    <row r="64" ht="18.75" customHeight="1" spans="1:10">
      <c r="A64" s="123" t="str">
        <f t="shared" si="5"/>
        <v>    2025年春节慰问经费</v>
      </c>
      <c r="B64" s="126" t="s">
        <v>417</v>
      </c>
      <c r="C64" s="126" t="s">
        <v>590</v>
      </c>
      <c r="D64" s="126" t="s">
        <v>591</v>
      </c>
      <c r="E64" s="123" t="s">
        <v>687</v>
      </c>
      <c r="F64" s="126" t="s">
        <v>577</v>
      </c>
      <c r="G64" s="123" t="s">
        <v>599</v>
      </c>
      <c r="H64" s="126" t="s">
        <v>579</v>
      </c>
      <c r="I64" s="126" t="s">
        <v>573</v>
      </c>
      <c r="J64" s="123" t="s">
        <v>679</v>
      </c>
    </row>
    <row r="65" ht="18.75" customHeight="1" spans="1:10">
      <c r="A65" s="123" t="str">
        <f t="shared" ref="A65:A67" si="9">"    "&amp;"农村土地承包经营权确权登记颁证工作专项补助经费"</f>
        <v>    农村土地承包经营权确权登记颁证工作专项补助经费</v>
      </c>
      <c r="B65" s="126" t="s">
        <v>688</v>
      </c>
      <c r="C65" s="126" t="s">
        <v>567</v>
      </c>
      <c r="D65" s="126" t="s">
        <v>568</v>
      </c>
      <c r="E65" s="123" t="s">
        <v>689</v>
      </c>
      <c r="F65" s="126" t="s">
        <v>570</v>
      </c>
      <c r="G65" s="123" t="s">
        <v>690</v>
      </c>
      <c r="H65" s="126" t="s">
        <v>691</v>
      </c>
      <c r="I65" s="126" t="s">
        <v>573</v>
      </c>
      <c r="J65" s="123" t="s">
        <v>692</v>
      </c>
    </row>
    <row r="66" ht="18.75" customHeight="1" spans="1:10">
      <c r="A66" s="123" t="str">
        <f t="shared" si="9"/>
        <v>    农村土地承包经营权确权登记颁证工作专项补助经费</v>
      </c>
      <c r="B66" s="126" t="s">
        <v>688</v>
      </c>
      <c r="C66" s="126" t="s">
        <v>586</v>
      </c>
      <c r="D66" s="126" t="s">
        <v>602</v>
      </c>
      <c r="E66" s="123" t="s">
        <v>689</v>
      </c>
      <c r="F66" s="126" t="s">
        <v>570</v>
      </c>
      <c r="G66" s="123" t="s">
        <v>578</v>
      </c>
      <c r="H66" s="126" t="s">
        <v>579</v>
      </c>
      <c r="I66" s="126" t="s">
        <v>580</v>
      </c>
      <c r="J66" s="123" t="s">
        <v>692</v>
      </c>
    </row>
    <row r="67" ht="18.75" customHeight="1" spans="1:10">
      <c r="A67" s="123" t="str">
        <f t="shared" si="9"/>
        <v>    农村土地承包经营权确权登记颁证工作专项补助经费</v>
      </c>
      <c r="B67" s="126" t="s">
        <v>688</v>
      </c>
      <c r="C67" s="126" t="s">
        <v>590</v>
      </c>
      <c r="D67" s="126" t="s">
        <v>591</v>
      </c>
      <c r="E67" s="123" t="s">
        <v>693</v>
      </c>
      <c r="F67" s="126" t="s">
        <v>570</v>
      </c>
      <c r="G67" s="123" t="s">
        <v>609</v>
      </c>
      <c r="H67" s="126" t="s">
        <v>579</v>
      </c>
      <c r="I67" s="126" t="s">
        <v>580</v>
      </c>
      <c r="J67" s="123" t="s">
        <v>692</v>
      </c>
    </row>
    <row r="68" ht="18.75" customHeight="1" spans="1:10">
      <c r="A68" s="123" t="str">
        <f t="shared" ref="A68:A75" si="10">"    "&amp;"驻村工作队员驻村生活补助资金"</f>
        <v>    驻村工作队员驻村生活补助资金</v>
      </c>
      <c r="B68" s="126" t="s">
        <v>694</v>
      </c>
      <c r="C68" s="126" t="s">
        <v>567</v>
      </c>
      <c r="D68" s="126" t="s">
        <v>568</v>
      </c>
      <c r="E68" s="123" t="s">
        <v>695</v>
      </c>
      <c r="F68" s="126" t="s">
        <v>570</v>
      </c>
      <c r="G68" s="123" t="s">
        <v>696</v>
      </c>
      <c r="H68" s="126" t="s">
        <v>644</v>
      </c>
      <c r="I68" s="126" t="s">
        <v>573</v>
      </c>
      <c r="J68" s="123" t="s">
        <v>697</v>
      </c>
    </row>
    <row r="69" ht="18.75" customHeight="1" spans="1:10">
      <c r="A69" s="123" t="str">
        <f t="shared" si="10"/>
        <v>    驻村工作队员驻村生活补助资金</v>
      </c>
      <c r="B69" s="126" t="s">
        <v>694</v>
      </c>
      <c r="C69" s="126" t="s">
        <v>567</v>
      </c>
      <c r="D69" s="126" t="s">
        <v>575</v>
      </c>
      <c r="E69" s="123" t="s">
        <v>698</v>
      </c>
      <c r="F69" s="126" t="s">
        <v>577</v>
      </c>
      <c r="G69" s="123" t="s">
        <v>599</v>
      </c>
      <c r="H69" s="126" t="s">
        <v>579</v>
      </c>
      <c r="I69" s="126" t="s">
        <v>573</v>
      </c>
      <c r="J69" s="123" t="s">
        <v>698</v>
      </c>
    </row>
    <row r="70" ht="18.75" customHeight="1" spans="1:10">
      <c r="A70" s="123" t="str">
        <f t="shared" si="10"/>
        <v>    驻村工作队员驻村生活补助资金</v>
      </c>
      <c r="B70" s="126" t="s">
        <v>694</v>
      </c>
      <c r="C70" s="126" t="s">
        <v>567</v>
      </c>
      <c r="D70" s="126" t="s">
        <v>582</v>
      </c>
      <c r="E70" s="123" t="s">
        <v>699</v>
      </c>
      <c r="F70" s="126" t="s">
        <v>577</v>
      </c>
      <c r="G70" s="123" t="s">
        <v>700</v>
      </c>
      <c r="H70" s="126" t="s">
        <v>579</v>
      </c>
      <c r="I70" s="126" t="s">
        <v>573</v>
      </c>
      <c r="J70" s="123" t="s">
        <v>699</v>
      </c>
    </row>
    <row r="71" ht="18.75" customHeight="1" spans="1:10">
      <c r="A71" s="123" t="str">
        <f t="shared" si="10"/>
        <v>    驻村工作队员驻村生活补助资金</v>
      </c>
      <c r="B71" s="126" t="s">
        <v>694</v>
      </c>
      <c r="C71" s="126" t="s">
        <v>567</v>
      </c>
      <c r="D71" s="126" t="s">
        <v>615</v>
      </c>
      <c r="E71" s="123" t="s">
        <v>616</v>
      </c>
      <c r="F71" s="126" t="s">
        <v>617</v>
      </c>
      <c r="G71" s="123" t="s">
        <v>701</v>
      </c>
      <c r="H71" s="126" t="s">
        <v>702</v>
      </c>
      <c r="I71" s="126" t="s">
        <v>573</v>
      </c>
      <c r="J71" s="123" t="s">
        <v>703</v>
      </c>
    </row>
    <row r="72" ht="18.75" customHeight="1" spans="1:10">
      <c r="A72" s="123" t="str">
        <f t="shared" si="10"/>
        <v>    驻村工作队员驻村生活补助资金</v>
      </c>
      <c r="B72" s="126" t="s">
        <v>694</v>
      </c>
      <c r="C72" s="126" t="s">
        <v>586</v>
      </c>
      <c r="D72" s="126" t="s">
        <v>602</v>
      </c>
      <c r="E72" s="123" t="s">
        <v>704</v>
      </c>
      <c r="F72" s="126" t="s">
        <v>577</v>
      </c>
      <c r="G72" s="123" t="s">
        <v>146</v>
      </c>
      <c r="H72" s="126" t="s">
        <v>579</v>
      </c>
      <c r="I72" s="126" t="s">
        <v>573</v>
      </c>
      <c r="J72" s="123" t="s">
        <v>705</v>
      </c>
    </row>
    <row r="73" ht="18.75" customHeight="1" spans="1:10">
      <c r="A73" s="123" t="str">
        <f t="shared" si="10"/>
        <v>    驻村工作队员驻村生活补助资金</v>
      </c>
      <c r="B73" s="126" t="s">
        <v>694</v>
      </c>
      <c r="C73" s="126" t="s">
        <v>586</v>
      </c>
      <c r="D73" s="126" t="s">
        <v>587</v>
      </c>
      <c r="E73" s="123" t="s">
        <v>706</v>
      </c>
      <c r="F73" s="126" t="s">
        <v>570</v>
      </c>
      <c r="G73" s="123" t="s">
        <v>707</v>
      </c>
      <c r="H73" s="126" t="s">
        <v>676</v>
      </c>
      <c r="I73" s="126" t="s">
        <v>580</v>
      </c>
      <c r="J73" s="123" t="s">
        <v>706</v>
      </c>
    </row>
    <row r="74" ht="18.75" customHeight="1" spans="1:10">
      <c r="A74" s="123" t="str">
        <f t="shared" si="10"/>
        <v>    驻村工作队员驻村生活补助资金</v>
      </c>
      <c r="B74" s="126" t="s">
        <v>694</v>
      </c>
      <c r="C74" s="126" t="s">
        <v>586</v>
      </c>
      <c r="D74" s="126" t="s">
        <v>708</v>
      </c>
      <c r="E74" s="123" t="s">
        <v>709</v>
      </c>
      <c r="F74" s="126" t="s">
        <v>570</v>
      </c>
      <c r="G74" s="123" t="s">
        <v>710</v>
      </c>
      <c r="H74" s="126" t="s">
        <v>676</v>
      </c>
      <c r="I74" s="126" t="s">
        <v>580</v>
      </c>
      <c r="J74" s="123" t="s">
        <v>709</v>
      </c>
    </row>
    <row r="75" ht="18.75" customHeight="1" spans="1:10">
      <c r="A75" s="123" t="str">
        <f t="shared" si="10"/>
        <v>    驻村工作队员驻村生活补助资金</v>
      </c>
      <c r="B75" s="126" t="s">
        <v>694</v>
      </c>
      <c r="C75" s="126" t="s">
        <v>590</v>
      </c>
      <c r="D75" s="126" t="s">
        <v>591</v>
      </c>
      <c r="E75" s="123" t="s">
        <v>711</v>
      </c>
      <c r="F75" s="126" t="s">
        <v>577</v>
      </c>
      <c r="G75" s="123" t="s">
        <v>599</v>
      </c>
      <c r="H75" s="126" t="s">
        <v>579</v>
      </c>
      <c r="I75" s="126" t="s">
        <v>573</v>
      </c>
      <c r="J75" s="123" t="s">
        <v>712</v>
      </c>
    </row>
    <row r="76" ht="18.75" customHeight="1" spans="1:10">
      <c r="A76" s="123" t="str">
        <f t="shared" ref="A76:A80" si="11">"    "&amp;"2025年沪滇协作工作经费"</f>
        <v>    2025年沪滇协作工作经费</v>
      </c>
      <c r="B76" s="126" t="s">
        <v>713</v>
      </c>
      <c r="C76" s="126" t="s">
        <v>567</v>
      </c>
      <c r="D76" s="126" t="s">
        <v>568</v>
      </c>
      <c r="E76" s="123" t="s">
        <v>665</v>
      </c>
      <c r="F76" s="126" t="s">
        <v>570</v>
      </c>
      <c r="G76" s="123" t="s">
        <v>666</v>
      </c>
      <c r="H76" s="126" t="s">
        <v>644</v>
      </c>
      <c r="I76" s="126" t="s">
        <v>573</v>
      </c>
      <c r="J76" s="123" t="s">
        <v>667</v>
      </c>
    </row>
    <row r="77" ht="18.75" customHeight="1" spans="1:10">
      <c r="A77" s="123" t="str">
        <f t="shared" si="11"/>
        <v>    2025年沪滇协作工作经费</v>
      </c>
      <c r="B77" s="126" t="s">
        <v>713</v>
      </c>
      <c r="C77" s="126" t="s">
        <v>567</v>
      </c>
      <c r="D77" s="126" t="s">
        <v>568</v>
      </c>
      <c r="E77" s="123" t="s">
        <v>714</v>
      </c>
      <c r="F77" s="126" t="s">
        <v>570</v>
      </c>
      <c r="G77" s="123" t="s">
        <v>144</v>
      </c>
      <c r="H77" s="126" t="s">
        <v>715</v>
      </c>
      <c r="I77" s="126" t="s">
        <v>573</v>
      </c>
      <c r="J77" s="123" t="s">
        <v>716</v>
      </c>
    </row>
    <row r="78" ht="18.75" customHeight="1" spans="1:10">
      <c r="A78" s="123" t="str">
        <f t="shared" si="11"/>
        <v>    2025年沪滇协作工作经费</v>
      </c>
      <c r="B78" s="126" t="s">
        <v>713</v>
      </c>
      <c r="C78" s="126" t="s">
        <v>586</v>
      </c>
      <c r="D78" s="126" t="s">
        <v>587</v>
      </c>
      <c r="E78" s="123" t="s">
        <v>717</v>
      </c>
      <c r="F78" s="126" t="s">
        <v>570</v>
      </c>
      <c r="G78" s="123" t="s">
        <v>675</v>
      </c>
      <c r="H78" s="126" t="s">
        <v>676</v>
      </c>
      <c r="I78" s="126" t="s">
        <v>580</v>
      </c>
      <c r="J78" s="123" t="s">
        <v>677</v>
      </c>
    </row>
    <row r="79" ht="18.75" customHeight="1" spans="1:10">
      <c r="A79" s="123" t="str">
        <f t="shared" si="11"/>
        <v>    2025年沪滇协作工作经费</v>
      </c>
      <c r="B79" s="126" t="s">
        <v>713</v>
      </c>
      <c r="C79" s="126" t="s">
        <v>590</v>
      </c>
      <c r="D79" s="126" t="s">
        <v>591</v>
      </c>
      <c r="E79" s="123" t="s">
        <v>678</v>
      </c>
      <c r="F79" s="126" t="s">
        <v>577</v>
      </c>
      <c r="G79" s="123" t="s">
        <v>599</v>
      </c>
      <c r="H79" s="126" t="s">
        <v>579</v>
      </c>
      <c r="I79" s="126" t="s">
        <v>573</v>
      </c>
      <c r="J79" s="123" t="s">
        <v>679</v>
      </c>
    </row>
    <row r="80" ht="18.75" customHeight="1" spans="1:10">
      <c r="A80" s="123" t="str">
        <f t="shared" si="11"/>
        <v>    2025年沪滇协作工作经费</v>
      </c>
      <c r="B80" s="126" t="s">
        <v>713</v>
      </c>
      <c r="C80" s="126" t="s">
        <v>590</v>
      </c>
      <c r="D80" s="126" t="s">
        <v>591</v>
      </c>
      <c r="E80" s="123" t="s">
        <v>680</v>
      </c>
      <c r="F80" s="126" t="s">
        <v>577</v>
      </c>
      <c r="G80" s="123" t="s">
        <v>599</v>
      </c>
      <c r="H80" s="126" t="s">
        <v>579</v>
      </c>
      <c r="I80" s="126" t="s">
        <v>573</v>
      </c>
      <c r="J80" s="123" t="s">
        <v>681</v>
      </c>
    </row>
    <row r="81" ht="18.75" customHeight="1" spans="1:10">
      <c r="A81" s="123" t="str">
        <f t="shared" ref="A81:A92" si="12">"    "&amp;"2024年农业综合执法工作经费"</f>
        <v>    2024年农业综合执法工作经费</v>
      </c>
      <c r="B81" s="126" t="s">
        <v>718</v>
      </c>
      <c r="C81" s="126" t="s">
        <v>567</v>
      </c>
      <c r="D81" s="126" t="s">
        <v>568</v>
      </c>
      <c r="E81" s="123" t="s">
        <v>279</v>
      </c>
      <c r="F81" s="126" t="s">
        <v>570</v>
      </c>
      <c r="G81" s="123" t="s">
        <v>719</v>
      </c>
      <c r="H81" s="126" t="s">
        <v>619</v>
      </c>
      <c r="I81" s="126" t="s">
        <v>573</v>
      </c>
      <c r="J81" s="123" t="s">
        <v>720</v>
      </c>
    </row>
    <row r="82" ht="18.75" customHeight="1" spans="1:10">
      <c r="A82" s="123" t="str">
        <f t="shared" si="12"/>
        <v>    2024年农业综合执法工作经费</v>
      </c>
      <c r="B82" s="126" t="s">
        <v>718</v>
      </c>
      <c r="C82" s="126" t="s">
        <v>567</v>
      </c>
      <c r="D82" s="126" t="s">
        <v>568</v>
      </c>
      <c r="E82" s="123" t="s">
        <v>721</v>
      </c>
      <c r="F82" s="126" t="s">
        <v>570</v>
      </c>
      <c r="G82" s="123" t="s">
        <v>722</v>
      </c>
      <c r="H82" s="126" t="s">
        <v>619</v>
      </c>
      <c r="I82" s="126" t="s">
        <v>573</v>
      </c>
      <c r="J82" s="123" t="s">
        <v>720</v>
      </c>
    </row>
    <row r="83" ht="18.75" customHeight="1" spans="1:10">
      <c r="A83" s="123" t="str">
        <f t="shared" si="12"/>
        <v>    2024年农业综合执法工作经费</v>
      </c>
      <c r="B83" s="126" t="s">
        <v>718</v>
      </c>
      <c r="C83" s="126" t="s">
        <v>567</v>
      </c>
      <c r="D83" s="126" t="s">
        <v>568</v>
      </c>
      <c r="E83" s="123" t="s">
        <v>723</v>
      </c>
      <c r="F83" s="126" t="s">
        <v>570</v>
      </c>
      <c r="G83" s="123" t="s">
        <v>719</v>
      </c>
      <c r="H83" s="126" t="s">
        <v>619</v>
      </c>
      <c r="I83" s="126" t="s">
        <v>573</v>
      </c>
      <c r="J83" s="123" t="s">
        <v>720</v>
      </c>
    </row>
    <row r="84" ht="18.75" customHeight="1" spans="1:10">
      <c r="A84" s="123" t="str">
        <f t="shared" si="12"/>
        <v>    2024年农业综合执法工作经费</v>
      </c>
      <c r="B84" s="126" t="s">
        <v>718</v>
      </c>
      <c r="C84" s="126" t="s">
        <v>567</v>
      </c>
      <c r="D84" s="126" t="s">
        <v>568</v>
      </c>
      <c r="E84" s="123" t="s">
        <v>724</v>
      </c>
      <c r="F84" s="126" t="s">
        <v>570</v>
      </c>
      <c r="G84" s="123" t="s">
        <v>725</v>
      </c>
      <c r="H84" s="126" t="s">
        <v>619</v>
      </c>
      <c r="I84" s="126" t="s">
        <v>573</v>
      </c>
      <c r="J84" s="123" t="s">
        <v>720</v>
      </c>
    </row>
    <row r="85" ht="18.75" customHeight="1" spans="1:10">
      <c r="A85" s="123" t="str">
        <f t="shared" si="12"/>
        <v>    2024年农业综合执法工作经费</v>
      </c>
      <c r="B85" s="126" t="s">
        <v>718</v>
      </c>
      <c r="C85" s="126" t="s">
        <v>567</v>
      </c>
      <c r="D85" s="126" t="s">
        <v>568</v>
      </c>
      <c r="E85" s="123" t="s">
        <v>726</v>
      </c>
      <c r="F85" s="126" t="s">
        <v>570</v>
      </c>
      <c r="G85" s="123" t="s">
        <v>727</v>
      </c>
      <c r="H85" s="126" t="s">
        <v>619</v>
      </c>
      <c r="I85" s="126" t="s">
        <v>573</v>
      </c>
      <c r="J85" s="123" t="s">
        <v>720</v>
      </c>
    </row>
    <row r="86" ht="18.75" customHeight="1" spans="1:10">
      <c r="A86" s="123" t="str">
        <f t="shared" si="12"/>
        <v>    2024年农业综合执法工作经费</v>
      </c>
      <c r="B86" s="126" t="s">
        <v>718</v>
      </c>
      <c r="C86" s="126" t="s">
        <v>567</v>
      </c>
      <c r="D86" s="126" t="s">
        <v>568</v>
      </c>
      <c r="E86" s="123" t="s">
        <v>728</v>
      </c>
      <c r="F86" s="126" t="s">
        <v>570</v>
      </c>
      <c r="G86" s="123" t="s">
        <v>729</v>
      </c>
      <c r="H86" s="126" t="s">
        <v>619</v>
      </c>
      <c r="I86" s="126" t="s">
        <v>573</v>
      </c>
      <c r="J86" s="123" t="s">
        <v>720</v>
      </c>
    </row>
    <row r="87" ht="18.75" customHeight="1" spans="1:10">
      <c r="A87" s="123" t="str">
        <f t="shared" si="12"/>
        <v>    2024年农业综合执法工作经费</v>
      </c>
      <c r="B87" s="126" t="s">
        <v>718</v>
      </c>
      <c r="C87" s="126" t="s">
        <v>567</v>
      </c>
      <c r="D87" s="126" t="s">
        <v>568</v>
      </c>
      <c r="E87" s="123" t="s">
        <v>730</v>
      </c>
      <c r="F87" s="126" t="s">
        <v>570</v>
      </c>
      <c r="G87" s="123" t="s">
        <v>729</v>
      </c>
      <c r="H87" s="126" t="s">
        <v>619</v>
      </c>
      <c r="I87" s="126" t="s">
        <v>573</v>
      </c>
      <c r="J87" s="123" t="s">
        <v>720</v>
      </c>
    </row>
    <row r="88" ht="18.75" customHeight="1" spans="1:10">
      <c r="A88" s="123" t="str">
        <f t="shared" si="12"/>
        <v>    2024年农业综合执法工作经费</v>
      </c>
      <c r="B88" s="126" t="s">
        <v>718</v>
      </c>
      <c r="C88" s="126" t="s">
        <v>567</v>
      </c>
      <c r="D88" s="126" t="s">
        <v>568</v>
      </c>
      <c r="E88" s="123" t="s">
        <v>731</v>
      </c>
      <c r="F88" s="126" t="s">
        <v>570</v>
      </c>
      <c r="G88" s="123" t="s">
        <v>727</v>
      </c>
      <c r="H88" s="126" t="s">
        <v>619</v>
      </c>
      <c r="I88" s="126" t="s">
        <v>573</v>
      </c>
      <c r="J88" s="123" t="s">
        <v>720</v>
      </c>
    </row>
    <row r="89" ht="18.75" customHeight="1" spans="1:10">
      <c r="A89" s="123" t="str">
        <f t="shared" si="12"/>
        <v>    2024年农业综合执法工作经费</v>
      </c>
      <c r="B89" s="126" t="s">
        <v>718</v>
      </c>
      <c r="C89" s="126" t="s">
        <v>567</v>
      </c>
      <c r="D89" s="126" t="s">
        <v>568</v>
      </c>
      <c r="E89" s="123" t="s">
        <v>327</v>
      </c>
      <c r="F89" s="126" t="s">
        <v>570</v>
      </c>
      <c r="G89" s="123" t="s">
        <v>732</v>
      </c>
      <c r="H89" s="126" t="s">
        <v>619</v>
      </c>
      <c r="I89" s="126" t="s">
        <v>573</v>
      </c>
      <c r="J89" s="123" t="s">
        <v>720</v>
      </c>
    </row>
    <row r="90" ht="18.75" customHeight="1" spans="1:10">
      <c r="A90" s="123" t="str">
        <f t="shared" si="12"/>
        <v>    2024年农业综合执法工作经费</v>
      </c>
      <c r="B90" s="126" t="s">
        <v>718</v>
      </c>
      <c r="C90" s="126" t="s">
        <v>567</v>
      </c>
      <c r="D90" s="126" t="s">
        <v>615</v>
      </c>
      <c r="E90" s="123" t="s">
        <v>616</v>
      </c>
      <c r="F90" s="126" t="s">
        <v>617</v>
      </c>
      <c r="G90" s="123" t="s">
        <v>733</v>
      </c>
      <c r="H90" s="126" t="s">
        <v>619</v>
      </c>
      <c r="I90" s="126" t="s">
        <v>573</v>
      </c>
      <c r="J90" s="123" t="s">
        <v>720</v>
      </c>
    </row>
    <row r="91" ht="18.75" customHeight="1" spans="1:10">
      <c r="A91" s="123" t="str">
        <f t="shared" si="12"/>
        <v>    2024年农业综合执法工作经费</v>
      </c>
      <c r="B91" s="126" t="s">
        <v>718</v>
      </c>
      <c r="C91" s="126" t="s">
        <v>586</v>
      </c>
      <c r="D91" s="126" t="s">
        <v>587</v>
      </c>
      <c r="E91" s="123" t="s">
        <v>734</v>
      </c>
      <c r="F91" s="126" t="s">
        <v>570</v>
      </c>
      <c r="G91" s="123" t="s">
        <v>686</v>
      </c>
      <c r="H91" s="126" t="s">
        <v>676</v>
      </c>
      <c r="I91" s="126" t="s">
        <v>580</v>
      </c>
      <c r="J91" s="123" t="s">
        <v>720</v>
      </c>
    </row>
    <row r="92" ht="18.75" customHeight="1" spans="1:10">
      <c r="A92" s="123" t="str">
        <f t="shared" si="12"/>
        <v>    2024年农业综合执法工作经费</v>
      </c>
      <c r="B92" s="126" t="s">
        <v>718</v>
      </c>
      <c r="C92" s="126" t="s">
        <v>590</v>
      </c>
      <c r="D92" s="126" t="s">
        <v>591</v>
      </c>
      <c r="E92" s="123" t="s">
        <v>591</v>
      </c>
      <c r="F92" s="126" t="s">
        <v>577</v>
      </c>
      <c r="G92" s="123" t="s">
        <v>735</v>
      </c>
      <c r="H92" s="126" t="s">
        <v>579</v>
      </c>
      <c r="I92" s="126" t="s">
        <v>573</v>
      </c>
      <c r="J92" s="123" t="s">
        <v>720</v>
      </c>
    </row>
    <row r="93" ht="18.75" customHeight="1" spans="1:10">
      <c r="A93" s="123" t="str">
        <f t="shared" ref="A93:A380" si="13">"    "&amp;"税务局返还手续费资金"</f>
        <v>    税务局返还手续费资金</v>
      </c>
      <c r="B93" s="126" t="s">
        <v>713</v>
      </c>
      <c r="C93" s="126" t="s">
        <v>567</v>
      </c>
      <c r="D93" s="126" t="s">
        <v>568</v>
      </c>
      <c r="E93" s="123" t="s">
        <v>665</v>
      </c>
      <c r="F93" s="126" t="s">
        <v>570</v>
      </c>
      <c r="G93" s="123" t="s">
        <v>666</v>
      </c>
      <c r="H93" s="126" t="s">
        <v>644</v>
      </c>
      <c r="I93" s="126" t="s">
        <v>573</v>
      </c>
      <c r="J93" s="123" t="s">
        <v>667</v>
      </c>
    </row>
    <row r="94" ht="18.75" customHeight="1" spans="1:10">
      <c r="A94" s="123" t="str">
        <f t="shared" si="13"/>
        <v>    税务局返还手续费资金</v>
      </c>
      <c r="B94" s="126" t="s">
        <v>713</v>
      </c>
      <c r="C94" s="126" t="s">
        <v>567</v>
      </c>
      <c r="D94" s="126" t="s">
        <v>568</v>
      </c>
      <c r="E94" s="123" t="s">
        <v>714</v>
      </c>
      <c r="F94" s="126" t="s">
        <v>570</v>
      </c>
      <c r="G94" s="123" t="s">
        <v>144</v>
      </c>
      <c r="H94" s="126" t="s">
        <v>715</v>
      </c>
      <c r="I94" s="126" t="s">
        <v>573</v>
      </c>
      <c r="J94" s="123" t="s">
        <v>716</v>
      </c>
    </row>
    <row r="95" ht="18.75" customHeight="1" spans="1:10">
      <c r="A95" s="123" t="str">
        <f t="shared" si="13"/>
        <v>    税务局返还手续费资金</v>
      </c>
      <c r="B95" s="126" t="s">
        <v>713</v>
      </c>
      <c r="C95" s="126" t="s">
        <v>586</v>
      </c>
      <c r="D95" s="126" t="s">
        <v>587</v>
      </c>
      <c r="E95" s="123" t="s">
        <v>717</v>
      </c>
      <c r="F95" s="126" t="s">
        <v>570</v>
      </c>
      <c r="G95" s="123" t="s">
        <v>675</v>
      </c>
      <c r="H95" s="126"/>
      <c r="I95" s="126" t="s">
        <v>580</v>
      </c>
      <c r="J95" s="123" t="s">
        <v>677</v>
      </c>
    </row>
    <row r="96" ht="18.75" customHeight="1" spans="1:10">
      <c r="A96" s="123" t="str">
        <f t="shared" si="13"/>
        <v>    税务局返还手续费资金</v>
      </c>
      <c r="B96" s="126" t="s">
        <v>713</v>
      </c>
      <c r="C96" s="126" t="s">
        <v>590</v>
      </c>
      <c r="D96" s="126" t="s">
        <v>591</v>
      </c>
      <c r="E96" s="123" t="s">
        <v>678</v>
      </c>
      <c r="F96" s="126" t="s">
        <v>577</v>
      </c>
      <c r="G96" s="123" t="s">
        <v>599</v>
      </c>
      <c r="H96" s="126" t="s">
        <v>579</v>
      </c>
      <c r="I96" s="126" t="s">
        <v>573</v>
      </c>
      <c r="J96" s="123" t="s">
        <v>679</v>
      </c>
    </row>
    <row r="97" ht="18.75" customHeight="1" spans="1:10">
      <c r="A97" s="123" t="str">
        <f t="shared" si="13"/>
        <v>    税务局返还手续费资金</v>
      </c>
      <c r="B97" s="126" t="s">
        <v>713</v>
      </c>
      <c r="C97" s="126" t="s">
        <v>590</v>
      </c>
      <c r="D97" s="126" t="s">
        <v>591</v>
      </c>
      <c r="E97" s="123" t="s">
        <v>680</v>
      </c>
      <c r="F97" s="126" t="s">
        <v>577</v>
      </c>
      <c r="G97" s="123" t="s">
        <v>599</v>
      </c>
      <c r="H97" s="126" t="s">
        <v>579</v>
      </c>
      <c r="I97" s="126" t="s">
        <v>573</v>
      </c>
      <c r="J97" s="123" t="s">
        <v>681</v>
      </c>
    </row>
    <row r="98" ht="18.75" customHeight="1" spans="1:10">
      <c r="A98" s="123" t="str">
        <f t="shared" ref="A98:A102" si="14">"    "&amp;"历年欠款经费"</f>
        <v>    历年欠款经费</v>
      </c>
      <c r="B98" s="126" t="s">
        <v>713</v>
      </c>
      <c r="C98" s="126" t="s">
        <v>567</v>
      </c>
      <c r="D98" s="126" t="s">
        <v>568</v>
      </c>
      <c r="E98" s="123" t="s">
        <v>736</v>
      </c>
      <c r="F98" s="126" t="s">
        <v>570</v>
      </c>
      <c r="G98" s="123" t="s">
        <v>666</v>
      </c>
      <c r="H98" s="126" t="s">
        <v>644</v>
      </c>
      <c r="I98" s="126" t="s">
        <v>573</v>
      </c>
      <c r="J98" s="123" t="s">
        <v>737</v>
      </c>
    </row>
    <row r="99" ht="18.75" customHeight="1" spans="1:10">
      <c r="A99" s="123" t="str">
        <f t="shared" si="14"/>
        <v>    历年欠款经费</v>
      </c>
      <c r="B99" s="126" t="s">
        <v>713</v>
      </c>
      <c r="C99" s="126" t="s">
        <v>567</v>
      </c>
      <c r="D99" s="126" t="s">
        <v>568</v>
      </c>
      <c r="E99" s="123" t="s">
        <v>714</v>
      </c>
      <c r="F99" s="126" t="s">
        <v>570</v>
      </c>
      <c r="G99" s="123" t="s">
        <v>144</v>
      </c>
      <c r="H99" s="126" t="s">
        <v>715</v>
      </c>
      <c r="I99" s="126" t="s">
        <v>573</v>
      </c>
      <c r="J99" s="123" t="s">
        <v>716</v>
      </c>
    </row>
    <row r="100" ht="18.75" customHeight="1" spans="1:10">
      <c r="A100" s="123" t="str">
        <f t="shared" si="14"/>
        <v>    历年欠款经费</v>
      </c>
      <c r="B100" s="126" t="s">
        <v>713</v>
      </c>
      <c r="C100" s="126" t="s">
        <v>586</v>
      </c>
      <c r="D100" s="126" t="s">
        <v>587</v>
      </c>
      <c r="E100" s="123" t="s">
        <v>717</v>
      </c>
      <c r="F100" s="126" t="s">
        <v>570</v>
      </c>
      <c r="G100" s="123" t="s">
        <v>675</v>
      </c>
      <c r="H100" s="126" t="s">
        <v>676</v>
      </c>
      <c r="I100" s="126" t="s">
        <v>580</v>
      </c>
      <c r="J100" s="123" t="s">
        <v>677</v>
      </c>
    </row>
    <row r="101" ht="18.75" customHeight="1" spans="1:10">
      <c r="A101" s="123" t="str">
        <f t="shared" si="14"/>
        <v>    历年欠款经费</v>
      </c>
      <c r="B101" s="126" t="s">
        <v>713</v>
      </c>
      <c r="C101" s="126" t="s">
        <v>590</v>
      </c>
      <c r="D101" s="126" t="s">
        <v>591</v>
      </c>
      <c r="E101" s="123" t="s">
        <v>678</v>
      </c>
      <c r="F101" s="126" t="s">
        <v>577</v>
      </c>
      <c r="G101" s="123" t="s">
        <v>599</v>
      </c>
      <c r="H101" s="126" t="s">
        <v>579</v>
      </c>
      <c r="I101" s="126" t="s">
        <v>573</v>
      </c>
      <c r="J101" s="123" t="s">
        <v>679</v>
      </c>
    </row>
    <row r="102" ht="18.75" customHeight="1" spans="1:10">
      <c r="A102" s="123" t="str">
        <f t="shared" si="14"/>
        <v>    历年欠款经费</v>
      </c>
      <c r="B102" s="126" t="s">
        <v>713</v>
      </c>
      <c r="C102" s="126" t="s">
        <v>590</v>
      </c>
      <c r="D102" s="126" t="s">
        <v>591</v>
      </c>
      <c r="E102" s="123" t="s">
        <v>680</v>
      </c>
      <c r="F102" s="126" t="s">
        <v>577</v>
      </c>
      <c r="G102" s="123" t="s">
        <v>599</v>
      </c>
      <c r="H102" s="126" t="s">
        <v>579</v>
      </c>
      <c r="I102" s="126" t="s">
        <v>573</v>
      </c>
      <c r="J102" s="123" t="s">
        <v>681</v>
      </c>
    </row>
    <row r="103" ht="18.75" customHeight="1" spans="1:10">
      <c r="A103" s="123" t="str">
        <f t="shared" ref="A103:A116" si="15">"    "&amp;"2024年高标准农田建设项目资金"</f>
        <v>    2024年高标准农田建设项目资金</v>
      </c>
      <c r="B103" s="126" t="s">
        <v>738</v>
      </c>
      <c r="C103" s="126" t="s">
        <v>567</v>
      </c>
      <c r="D103" s="126" t="s">
        <v>568</v>
      </c>
      <c r="E103" s="123" t="s">
        <v>739</v>
      </c>
      <c r="F103" s="126" t="s">
        <v>570</v>
      </c>
      <c r="G103" s="123" t="s">
        <v>740</v>
      </c>
      <c r="H103" s="126" t="s">
        <v>741</v>
      </c>
      <c r="I103" s="126" t="s">
        <v>573</v>
      </c>
      <c r="J103" s="123" t="s">
        <v>720</v>
      </c>
    </row>
    <row r="104" ht="18.75" customHeight="1" spans="1:10">
      <c r="A104" s="123" t="str">
        <f t="shared" si="15"/>
        <v>    2024年高标准农田建设项目资金</v>
      </c>
      <c r="B104" s="126" t="s">
        <v>738</v>
      </c>
      <c r="C104" s="126" t="s">
        <v>567</v>
      </c>
      <c r="D104" s="126" t="s">
        <v>568</v>
      </c>
      <c r="E104" s="123" t="s">
        <v>742</v>
      </c>
      <c r="F104" s="126" t="s">
        <v>570</v>
      </c>
      <c r="G104" s="123" t="s">
        <v>743</v>
      </c>
      <c r="H104" s="126" t="s">
        <v>744</v>
      </c>
      <c r="I104" s="126" t="s">
        <v>573</v>
      </c>
      <c r="J104" s="123" t="s">
        <v>720</v>
      </c>
    </row>
    <row r="105" ht="18.75" customHeight="1" spans="1:10">
      <c r="A105" s="123" t="str">
        <f t="shared" si="15"/>
        <v>    2024年高标准农田建设项目资金</v>
      </c>
      <c r="B105" s="126" t="s">
        <v>738</v>
      </c>
      <c r="C105" s="126" t="s">
        <v>567</v>
      </c>
      <c r="D105" s="126" t="s">
        <v>568</v>
      </c>
      <c r="E105" s="123" t="s">
        <v>745</v>
      </c>
      <c r="F105" s="126" t="s">
        <v>570</v>
      </c>
      <c r="G105" s="123" t="s">
        <v>746</v>
      </c>
      <c r="H105" s="126" t="s">
        <v>747</v>
      </c>
      <c r="I105" s="126" t="s">
        <v>573</v>
      </c>
      <c r="J105" s="123" t="s">
        <v>720</v>
      </c>
    </row>
    <row r="106" ht="18.75" customHeight="1" spans="1:10">
      <c r="A106" s="123" t="str">
        <f t="shared" si="15"/>
        <v>    2024年高标准农田建设项目资金</v>
      </c>
      <c r="B106" s="126" t="s">
        <v>738</v>
      </c>
      <c r="C106" s="126" t="s">
        <v>567</v>
      </c>
      <c r="D106" s="126" t="s">
        <v>568</v>
      </c>
      <c r="E106" s="123" t="s">
        <v>748</v>
      </c>
      <c r="F106" s="126" t="s">
        <v>570</v>
      </c>
      <c r="G106" s="123" t="s">
        <v>749</v>
      </c>
      <c r="H106" s="126" t="s">
        <v>691</v>
      </c>
      <c r="I106" s="126" t="s">
        <v>573</v>
      </c>
      <c r="J106" s="123" t="s">
        <v>720</v>
      </c>
    </row>
    <row r="107" ht="18.75" customHeight="1" spans="1:10">
      <c r="A107" s="123" t="str">
        <f t="shared" si="15"/>
        <v>    2024年高标准农田建设项目资金</v>
      </c>
      <c r="B107" s="126" t="s">
        <v>738</v>
      </c>
      <c r="C107" s="126" t="s">
        <v>567</v>
      </c>
      <c r="D107" s="126" t="s">
        <v>568</v>
      </c>
      <c r="E107" s="123" t="s">
        <v>750</v>
      </c>
      <c r="F107" s="126" t="s">
        <v>570</v>
      </c>
      <c r="G107" s="123" t="s">
        <v>749</v>
      </c>
      <c r="H107" s="126" t="s">
        <v>691</v>
      </c>
      <c r="I107" s="126" t="s">
        <v>573</v>
      </c>
      <c r="J107" s="123" t="s">
        <v>720</v>
      </c>
    </row>
    <row r="108" ht="18.75" customHeight="1" spans="1:10">
      <c r="A108" s="123" t="str">
        <f t="shared" si="15"/>
        <v>    2024年高标准农田建设项目资金</v>
      </c>
      <c r="B108" s="126" t="s">
        <v>738</v>
      </c>
      <c r="C108" s="126" t="s">
        <v>586</v>
      </c>
      <c r="D108" s="126" t="s">
        <v>602</v>
      </c>
      <c r="E108" s="123" t="s">
        <v>751</v>
      </c>
      <c r="F108" s="126" t="s">
        <v>570</v>
      </c>
      <c r="G108" s="123" t="s">
        <v>752</v>
      </c>
      <c r="H108" s="126" t="s">
        <v>605</v>
      </c>
      <c r="I108" s="126" t="s">
        <v>573</v>
      </c>
      <c r="J108" s="123" t="s">
        <v>720</v>
      </c>
    </row>
    <row r="109" ht="18.75" customHeight="1" spans="1:10">
      <c r="A109" s="123" t="str">
        <f t="shared" si="15"/>
        <v>    2024年高标准农田建设项目资金</v>
      </c>
      <c r="B109" s="126" t="s">
        <v>738</v>
      </c>
      <c r="C109" s="126" t="s">
        <v>586</v>
      </c>
      <c r="D109" s="126" t="s">
        <v>602</v>
      </c>
      <c r="E109" s="123" t="s">
        <v>753</v>
      </c>
      <c r="F109" s="126" t="s">
        <v>577</v>
      </c>
      <c r="G109" s="123" t="s">
        <v>754</v>
      </c>
      <c r="H109" s="126" t="s">
        <v>605</v>
      </c>
      <c r="I109" s="126" t="s">
        <v>573</v>
      </c>
      <c r="J109" s="123" t="s">
        <v>720</v>
      </c>
    </row>
    <row r="110" ht="18.75" customHeight="1" spans="1:10">
      <c r="A110" s="123" t="str">
        <f t="shared" si="15"/>
        <v>    2024年高标准农田建设项目资金</v>
      </c>
      <c r="B110" s="126" t="s">
        <v>738</v>
      </c>
      <c r="C110" s="126" t="s">
        <v>586</v>
      </c>
      <c r="D110" s="126" t="s">
        <v>602</v>
      </c>
      <c r="E110" s="123" t="s">
        <v>755</v>
      </c>
      <c r="F110" s="126" t="s">
        <v>577</v>
      </c>
      <c r="G110" s="123" t="s">
        <v>756</v>
      </c>
      <c r="H110" s="126" t="s">
        <v>619</v>
      </c>
      <c r="I110" s="126" t="s">
        <v>573</v>
      </c>
      <c r="J110" s="123" t="s">
        <v>720</v>
      </c>
    </row>
    <row r="111" ht="18.75" customHeight="1" spans="1:10">
      <c r="A111" s="123" t="str">
        <f t="shared" si="15"/>
        <v>    2024年高标准农田建设项目资金</v>
      </c>
      <c r="B111" s="126" t="s">
        <v>738</v>
      </c>
      <c r="C111" s="126" t="s">
        <v>586</v>
      </c>
      <c r="D111" s="126" t="s">
        <v>587</v>
      </c>
      <c r="E111" s="123" t="s">
        <v>757</v>
      </c>
      <c r="F111" s="126" t="s">
        <v>570</v>
      </c>
      <c r="G111" s="123" t="s">
        <v>758</v>
      </c>
      <c r="H111" s="126" t="s">
        <v>676</v>
      </c>
      <c r="I111" s="126" t="s">
        <v>580</v>
      </c>
      <c r="J111" s="123" t="s">
        <v>720</v>
      </c>
    </row>
    <row r="112" ht="18.75" customHeight="1" spans="1:10">
      <c r="A112" s="123" t="str">
        <f t="shared" si="15"/>
        <v>    2024年高标准农田建设项目资金</v>
      </c>
      <c r="B112" s="126" t="s">
        <v>738</v>
      </c>
      <c r="C112" s="126" t="s">
        <v>586</v>
      </c>
      <c r="D112" s="126" t="s">
        <v>587</v>
      </c>
      <c r="E112" s="123" t="s">
        <v>759</v>
      </c>
      <c r="F112" s="126" t="s">
        <v>570</v>
      </c>
      <c r="G112" s="123" t="s">
        <v>760</v>
      </c>
      <c r="H112" s="126" t="s">
        <v>676</v>
      </c>
      <c r="I112" s="126" t="s">
        <v>580</v>
      </c>
      <c r="J112" s="123" t="s">
        <v>720</v>
      </c>
    </row>
    <row r="113" ht="18.75" customHeight="1" spans="1:10">
      <c r="A113" s="123" t="str">
        <f t="shared" si="15"/>
        <v>    2024年高标准农田建设项目资金</v>
      </c>
      <c r="B113" s="126" t="s">
        <v>738</v>
      </c>
      <c r="C113" s="126" t="s">
        <v>586</v>
      </c>
      <c r="D113" s="126" t="s">
        <v>587</v>
      </c>
      <c r="E113" s="123" t="s">
        <v>761</v>
      </c>
      <c r="F113" s="126" t="s">
        <v>570</v>
      </c>
      <c r="G113" s="123" t="s">
        <v>762</v>
      </c>
      <c r="H113" s="126" t="s">
        <v>676</v>
      </c>
      <c r="I113" s="126" t="s">
        <v>580</v>
      </c>
      <c r="J113" s="123" t="s">
        <v>720</v>
      </c>
    </row>
    <row r="114" ht="18.75" customHeight="1" spans="1:10">
      <c r="A114" s="123" t="str">
        <f t="shared" si="15"/>
        <v>    2024年高标准农田建设项目资金</v>
      </c>
      <c r="B114" s="126" t="s">
        <v>738</v>
      </c>
      <c r="C114" s="126" t="s">
        <v>586</v>
      </c>
      <c r="D114" s="126" t="s">
        <v>763</v>
      </c>
      <c r="E114" s="123" t="s">
        <v>764</v>
      </c>
      <c r="F114" s="126" t="s">
        <v>570</v>
      </c>
      <c r="G114" s="123" t="s">
        <v>765</v>
      </c>
      <c r="H114" s="126" t="s">
        <v>676</v>
      </c>
      <c r="I114" s="126" t="s">
        <v>580</v>
      </c>
      <c r="J114" s="123" t="s">
        <v>720</v>
      </c>
    </row>
    <row r="115" ht="18.75" customHeight="1" spans="1:10">
      <c r="A115" s="123" t="str">
        <f t="shared" si="15"/>
        <v>    2024年高标准农田建设项目资金</v>
      </c>
      <c r="B115" s="126" t="s">
        <v>738</v>
      </c>
      <c r="C115" s="126" t="s">
        <v>586</v>
      </c>
      <c r="D115" s="126" t="s">
        <v>763</v>
      </c>
      <c r="E115" s="123" t="s">
        <v>766</v>
      </c>
      <c r="F115" s="126" t="s">
        <v>570</v>
      </c>
      <c r="G115" s="123" t="s">
        <v>767</v>
      </c>
      <c r="H115" s="126" t="s">
        <v>676</v>
      </c>
      <c r="I115" s="126" t="s">
        <v>580</v>
      </c>
      <c r="J115" s="123" t="s">
        <v>720</v>
      </c>
    </row>
    <row r="116" ht="18.75" customHeight="1" spans="1:10">
      <c r="A116" s="123" t="str">
        <f t="shared" si="15"/>
        <v>    2024年高标准农田建设项目资金</v>
      </c>
      <c r="B116" s="126" t="s">
        <v>738</v>
      </c>
      <c r="C116" s="126" t="s">
        <v>590</v>
      </c>
      <c r="D116" s="126" t="s">
        <v>591</v>
      </c>
      <c r="E116" s="123" t="s">
        <v>768</v>
      </c>
      <c r="F116" s="126" t="s">
        <v>577</v>
      </c>
      <c r="G116" s="123" t="s">
        <v>609</v>
      </c>
      <c r="H116" s="126" t="s">
        <v>579</v>
      </c>
      <c r="I116" s="126" t="s">
        <v>573</v>
      </c>
      <c r="J116" s="123" t="s">
        <v>720</v>
      </c>
    </row>
    <row r="117" ht="18.75" customHeight="1" spans="1:10">
      <c r="A117" s="123" t="str">
        <f t="shared" ref="A117:A125" si="16">"    "&amp;"2024年政策性农业保险保险费补贴资金"</f>
        <v>    2024年政策性农业保险保险费补贴资金</v>
      </c>
      <c r="B117" s="126" t="s">
        <v>769</v>
      </c>
      <c r="C117" s="126" t="s">
        <v>567</v>
      </c>
      <c r="D117" s="126" t="s">
        <v>568</v>
      </c>
      <c r="E117" s="123" t="s">
        <v>770</v>
      </c>
      <c r="F117" s="126" t="s">
        <v>577</v>
      </c>
      <c r="G117" s="123" t="s">
        <v>771</v>
      </c>
      <c r="H117" s="126" t="s">
        <v>772</v>
      </c>
      <c r="I117" s="126" t="s">
        <v>573</v>
      </c>
      <c r="J117" s="123" t="s">
        <v>773</v>
      </c>
    </row>
    <row r="118" ht="18.75" customHeight="1" spans="1:10">
      <c r="A118" s="123" t="str">
        <f t="shared" si="16"/>
        <v>    2024年政策性农业保险保险费补贴资金</v>
      </c>
      <c r="B118" s="126" t="s">
        <v>769</v>
      </c>
      <c r="C118" s="126" t="s">
        <v>567</v>
      </c>
      <c r="D118" s="126" t="s">
        <v>568</v>
      </c>
      <c r="E118" s="123" t="s">
        <v>774</v>
      </c>
      <c r="F118" s="126" t="s">
        <v>577</v>
      </c>
      <c r="G118" s="123" t="s">
        <v>775</v>
      </c>
      <c r="H118" s="126" t="s">
        <v>579</v>
      </c>
      <c r="I118" s="126" t="s">
        <v>573</v>
      </c>
      <c r="J118" s="123" t="s">
        <v>776</v>
      </c>
    </row>
    <row r="119" ht="18.75" customHeight="1" spans="1:10">
      <c r="A119" s="123" t="str">
        <f t="shared" si="16"/>
        <v>    2024年政策性农业保险保险费补贴资金</v>
      </c>
      <c r="B119" s="126" t="s">
        <v>769</v>
      </c>
      <c r="C119" s="126" t="s">
        <v>567</v>
      </c>
      <c r="D119" s="126" t="s">
        <v>568</v>
      </c>
      <c r="E119" s="123" t="s">
        <v>777</v>
      </c>
      <c r="F119" s="126" t="s">
        <v>577</v>
      </c>
      <c r="G119" s="123" t="s">
        <v>778</v>
      </c>
      <c r="H119" s="126" t="s">
        <v>779</v>
      </c>
      <c r="I119" s="126" t="s">
        <v>573</v>
      </c>
      <c r="J119" s="123" t="s">
        <v>780</v>
      </c>
    </row>
    <row r="120" ht="18.75" customHeight="1" spans="1:10">
      <c r="A120" s="123" t="str">
        <f t="shared" si="16"/>
        <v>    2024年政策性农业保险保险费补贴资金</v>
      </c>
      <c r="B120" s="126" t="s">
        <v>769</v>
      </c>
      <c r="C120" s="126" t="s">
        <v>567</v>
      </c>
      <c r="D120" s="126" t="s">
        <v>568</v>
      </c>
      <c r="E120" s="123" t="s">
        <v>781</v>
      </c>
      <c r="F120" s="126" t="s">
        <v>577</v>
      </c>
      <c r="G120" s="123" t="s">
        <v>782</v>
      </c>
      <c r="H120" s="126" t="s">
        <v>579</v>
      </c>
      <c r="I120" s="126" t="s">
        <v>573</v>
      </c>
      <c r="J120" s="123" t="s">
        <v>783</v>
      </c>
    </row>
    <row r="121" ht="18.75" customHeight="1" spans="1:10">
      <c r="A121" s="123" t="str">
        <f t="shared" si="16"/>
        <v>    2024年政策性农业保险保险费补贴资金</v>
      </c>
      <c r="B121" s="126" t="s">
        <v>769</v>
      </c>
      <c r="C121" s="126" t="s">
        <v>567</v>
      </c>
      <c r="D121" s="126" t="s">
        <v>575</v>
      </c>
      <c r="E121" s="123" t="s">
        <v>784</v>
      </c>
      <c r="F121" s="126" t="s">
        <v>577</v>
      </c>
      <c r="G121" s="123" t="s">
        <v>609</v>
      </c>
      <c r="H121" s="126" t="s">
        <v>579</v>
      </c>
      <c r="I121" s="126" t="s">
        <v>573</v>
      </c>
      <c r="J121" s="123" t="s">
        <v>785</v>
      </c>
    </row>
    <row r="122" ht="18.75" customHeight="1" spans="1:10">
      <c r="A122" s="123" t="str">
        <f t="shared" si="16"/>
        <v>    2024年政策性农业保险保险费补贴资金</v>
      </c>
      <c r="B122" s="126" t="s">
        <v>769</v>
      </c>
      <c r="C122" s="126" t="s">
        <v>567</v>
      </c>
      <c r="D122" s="126" t="s">
        <v>575</v>
      </c>
      <c r="E122" s="123" t="s">
        <v>786</v>
      </c>
      <c r="F122" s="126" t="s">
        <v>570</v>
      </c>
      <c r="G122" s="123" t="s">
        <v>787</v>
      </c>
      <c r="H122" s="126" t="s">
        <v>788</v>
      </c>
      <c r="I122" s="126" t="s">
        <v>580</v>
      </c>
      <c r="J122" s="123" t="s">
        <v>789</v>
      </c>
    </row>
    <row r="123" ht="18.75" customHeight="1" spans="1:10">
      <c r="A123" s="123" t="str">
        <f t="shared" si="16"/>
        <v>    2024年政策性农业保险保险费补贴资金</v>
      </c>
      <c r="B123" s="126" t="s">
        <v>769</v>
      </c>
      <c r="C123" s="126" t="s">
        <v>586</v>
      </c>
      <c r="D123" s="126" t="s">
        <v>602</v>
      </c>
      <c r="E123" s="123" t="s">
        <v>790</v>
      </c>
      <c r="F123" s="126" t="s">
        <v>577</v>
      </c>
      <c r="G123" s="123" t="s">
        <v>145</v>
      </c>
      <c r="H123" s="126" t="s">
        <v>791</v>
      </c>
      <c r="I123" s="126" t="s">
        <v>573</v>
      </c>
      <c r="J123" s="123" t="s">
        <v>792</v>
      </c>
    </row>
    <row r="124" ht="18.75" customHeight="1" spans="1:10">
      <c r="A124" s="123" t="str">
        <f t="shared" si="16"/>
        <v>    2024年政策性农业保险保险费补贴资金</v>
      </c>
      <c r="B124" s="126" t="s">
        <v>769</v>
      </c>
      <c r="C124" s="126" t="s">
        <v>590</v>
      </c>
      <c r="D124" s="126" t="s">
        <v>591</v>
      </c>
      <c r="E124" s="123" t="s">
        <v>793</v>
      </c>
      <c r="F124" s="126" t="s">
        <v>570</v>
      </c>
      <c r="G124" s="123" t="s">
        <v>578</v>
      </c>
      <c r="H124" s="126" t="s">
        <v>579</v>
      </c>
      <c r="I124" s="126" t="s">
        <v>573</v>
      </c>
      <c r="J124" s="123" t="s">
        <v>794</v>
      </c>
    </row>
    <row r="125" ht="18.75" customHeight="1" spans="1:10">
      <c r="A125" s="123" t="str">
        <f t="shared" si="16"/>
        <v>    2024年政策性农业保险保险费补贴资金</v>
      </c>
      <c r="B125" s="126" t="s">
        <v>769</v>
      </c>
      <c r="C125" s="126" t="s">
        <v>590</v>
      </c>
      <c r="D125" s="126" t="s">
        <v>591</v>
      </c>
      <c r="E125" s="123" t="s">
        <v>795</v>
      </c>
      <c r="F125" s="126" t="s">
        <v>577</v>
      </c>
      <c r="G125" s="123" t="s">
        <v>599</v>
      </c>
      <c r="H125" s="126" t="s">
        <v>579</v>
      </c>
      <c r="I125" s="126" t="s">
        <v>573</v>
      </c>
      <c r="J125" s="123" t="s">
        <v>796</v>
      </c>
    </row>
    <row r="126" ht="18.75" customHeight="1" spans="1:10">
      <c r="A126" s="123" t="str">
        <f t="shared" ref="A126:A132" si="17">"    "&amp;"2023年农业保险工作经费"</f>
        <v>    2023年农业保险工作经费</v>
      </c>
      <c r="B126" s="126" t="s">
        <v>797</v>
      </c>
      <c r="C126" s="126" t="s">
        <v>567</v>
      </c>
      <c r="D126" s="126" t="s">
        <v>568</v>
      </c>
      <c r="E126" s="123" t="s">
        <v>798</v>
      </c>
      <c r="F126" s="126" t="s">
        <v>570</v>
      </c>
      <c r="G126" s="123" t="s">
        <v>799</v>
      </c>
      <c r="H126" s="126" t="s">
        <v>772</v>
      </c>
      <c r="I126" s="126" t="s">
        <v>573</v>
      </c>
      <c r="J126" s="123" t="s">
        <v>720</v>
      </c>
    </row>
    <row r="127" ht="18.75" customHeight="1" spans="1:10">
      <c r="A127" s="123" t="str">
        <f t="shared" si="17"/>
        <v>    2023年农业保险工作经费</v>
      </c>
      <c r="B127" s="126" t="s">
        <v>797</v>
      </c>
      <c r="C127" s="126" t="s">
        <v>567</v>
      </c>
      <c r="D127" s="126" t="s">
        <v>568</v>
      </c>
      <c r="E127" s="123" t="s">
        <v>800</v>
      </c>
      <c r="F127" s="126" t="s">
        <v>570</v>
      </c>
      <c r="G127" s="123" t="s">
        <v>801</v>
      </c>
      <c r="H127" s="126" t="s">
        <v>772</v>
      </c>
      <c r="I127" s="126" t="s">
        <v>573</v>
      </c>
      <c r="J127" s="123" t="s">
        <v>720</v>
      </c>
    </row>
    <row r="128" ht="18.75" customHeight="1" spans="1:10">
      <c r="A128" s="123" t="str">
        <f t="shared" si="17"/>
        <v>    2023年农业保险工作经费</v>
      </c>
      <c r="B128" s="126" t="s">
        <v>797</v>
      </c>
      <c r="C128" s="126" t="s">
        <v>567</v>
      </c>
      <c r="D128" s="126" t="s">
        <v>568</v>
      </c>
      <c r="E128" s="123" t="s">
        <v>802</v>
      </c>
      <c r="F128" s="126" t="s">
        <v>570</v>
      </c>
      <c r="G128" s="123" t="s">
        <v>803</v>
      </c>
      <c r="H128" s="126" t="s">
        <v>772</v>
      </c>
      <c r="I128" s="126" t="s">
        <v>573</v>
      </c>
      <c r="J128" s="123" t="s">
        <v>720</v>
      </c>
    </row>
    <row r="129" ht="18.75" customHeight="1" spans="1:10">
      <c r="A129" s="123" t="str">
        <f t="shared" si="17"/>
        <v>    2023年农业保险工作经费</v>
      </c>
      <c r="B129" s="126" t="s">
        <v>797</v>
      </c>
      <c r="C129" s="126" t="s">
        <v>567</v>
      </c>
      <c r="D129" s="126" t="s">
        <v>568</v>
      </c>
      <c r="E129" s="123" t="s">
        <v>804</v>
      </c>
      <c r="F129" s="126" t="s">
        <v>570</v>
      </c>
      <c r="G129" s="123" t="s">
        <v>805</v>
      </c>
      <c r="H129" s="126" t="s">
        <v>806</v>
      </c>
      <c r="I129" s="126" t="s">
        <v>573</v>
      </c>
      <c r="J129" s="123" t="s">
        <v>720</v>
      </c>
    </row>
    <row r="130" ht="18.75" customHeight="1" spans="1:10">
      <c r="A130" s="123" t="str">
        <f t="shared" si="17"/>
        <v>    2023年农业保险工作经费</v>
      </c>
      <c r="B130" s="126" t="s">
        <v>797</v>
      </c>
      <c r="C130" s="126" t="s">
        <v>567</v>
      </c>
      <c r="D130" s="126" t="s">
        <v>568</v>
      </c>
      <c r="E130" s="123" t="s">
        <v>807</v>
      </c>
      <c r="F130" s="126" t="s">
        <v>570</v>
      </c>
      <c r="G130" s="123" t="s">
        <v>727</v>
      </c>
      <c r="H130" s="126" t="s">
        <v>806</v>
      </c>
      <c r="I130" s="126" t="s">
        <v>573</v>
      </c>
      <c r="J130" s="123" t="s">
        <v>720</v>
      </c>
    </row>
    <row r="131" ht="18.75" customHeight="1" spans="1:10">
      <c r="A131" s="123" t="str">
        <f t="shared" si="17"/>
        <v>    2023年农业保险工作经费</v>
      </c>
      <c r="B131" s="126" t="s">
        <v>797</v>
      </c>
      <c r="C131" s="126" t="s">
        <v>586</v>
      </c>
      <c r="D131" s="126" t="s">
        <v>708</v>
      </c>
      <c r="E131" s="123" t="s">
        <v>808</v>
      </c>
      <c r="F131" s="126" t="s">
        <v>570</v>
      </c>
      <c r="G131" s="123" t="s">
        <v>809</v>
      </c>
      <c r="H131" s="126" t="s">
        <v>676</v>
      </c>
      <c r="I131" s="126" t="s">
        <v>580</v>
      </c>
      <c r="J131" s="123" t="s">
        <v>720</v>
      </c>
    </row>
    <row r="132" ht="18.75" customHeight="1" spans="1:10">
      <c r="A132" s="123" t="str">
        <f t="shared" si="17"/>
        <v>    2023年农业保险工作经费</v>
      </c>
      <c r="B132" s="126" t="s">
        <v>797</v>
      </c>
      <c r="C132" s="126" t="s">
        <v>590</v>
      </c>
      <c r="D132" s="126" t="s">
        <v>591</v>
      </c>
      <c r="E132" s="123" t="s">
        <v>768</v>
      </c>
      <c r="F132" s="126" t="s">
        <v>577</v>
      </c>
      <c r="G132" s="123" t="s">
        <v>609</v>
      </c>
      <c r="H132" s="126" t="s">
        <v>579</v>
      </c>
      <c r="I132" s="126" t="s">
        <v>573</v>
      </c>
      <c r="J132" s="123" t="s">
        <v>720</v>
      </c>
    </row>
    <row r="133" ht="18.75" customHeight="1" spans="1:10">
      <c r="A133" s="123" t="str">
        <f t="shared" ref="A133:A147" si="18">"    "&amp;"2024年高标准农田建设项目勘测设计和监理费经费"</f>
        <v>    2024年高标准农田建设项目勘测设计和监理费经费</v>
      </c>
      <c r="B133" s="126" t="s">
        <v>738</v>
      </c>
      <c r="C133" s="126" t="s">
        <v>567</v>
      </c>
      <c r="D133" s="126" t="s">
        <v>568</v>
      </c>
      <c r="E133" s="123" t="s">
        <v>739</v>
      </c>
      <c r="F133" s="126" t="s">
        <v>570</v>
      </c>
      <c r="G133" s="123" t="s">
        <v>740</v>
      </c>
      <c r="H133" s="126" t="s">
        <v>741</v>
      </c>
      <c r="I133" s="126" t="s">
        <v>573</v>
      </c>
      <c r="J133" s="123" t="s">
        <v>720</v>
      </c>
    </row>
    <row r="134" ht="18.75" customHeight="1" spans="1:10">
      <c r="A134" s="123" t="str">
        <f t="shared" si="18"/>
        <v>    2024年高标准农田建设项目勘测设计和监理费经费</v>
      </c>
      <c r="B134" s="126" t="s">
        <v>738</v>
      </c>
      <c r="C134" s="126" t="s">
        <v>567</v>
      </c>
      <c r="D134" s="126" t="s">
        <v>568</v>
      </c>
      <c r="E134" s="123" t="s">
        <v>742</v>
      </c>
      <c r="F134" s="126" t="s">
        <v>570</v>
      </c>
      <c r="G134" s="123" t="s">
        <v>743</v>
      </c>
      <c r="H134" s="126" t="s">
        <v>744</v>
      </c>
      <c r="I134" s="126" t="s">
        <v>573</v>
      </c>
      <c r="J134" s="123" t="s">
        <v>720</v>
      </c>
    </row>
    <row r="135" ht="18.75" customHeight="1" spans="1:10">
      <c r="A135" s="123" t="str">
        <f t="shared" si="18"/>
        <v>    2024年高标准农田建设项目勘测设计和监理费经费</v>
      </c>
      <c r="B135" s="126" t="s">
        <v>738</v>
      </c>
      <c r="C135" s="126" t="s">
        <v>567</v>
      </c>
      <c r="D135" s="126" t="s">
        <v>568</v>
      </c>
      <c r="E135" s="123" t="s">
        <v>745</v>
      </c>
      <c r="F135" s="126" t="s">
        <v>570</v>
      </c>
      <c r="G135" s="123" t="s">
        <v>746</v>
      </c>
      <c r="H135" s="126" t="s">
        <v>747</v>
      </c>
      <c r="I135" s="126" t="s">
        <v>573</v>
      </c>
      <c r="J135" s="123" t="s">
        <v>720</v>
      </c>
    </row>
    <row r="136" ht="18.75" customHeight="1" spans="1:10">
      <c r="A136" s="123" t="str">
        <f t="shared" si="18"/>
        <v>    2024年高标准农田建设项目勘测设计和监理费经费</v>
      </c>
      <c r="B136" s="126" t="s">
        <v>738</v>
      </c>
      <c r="C136" s="126" t="s">
        <v>567</v>
      </c>
      <c r="D136" s="126" t="s">
        <v>568</v>
      </c>
      <c r="E136" s="123" t="s">
        <v>748</v>
      </c>
      <c r="F136" s="126" t="s">
        <v>570</v>
      </c>
      <c r="G136" s="123" t="s">
        <v>749</v>
      </c>
      <c r="H136" s="126" t="s">
        <v>691</v>
      </c>
      <c r="I136" s="126" t="s">
        <v>573</v>
      </c>
      <c r="J136" s="123" t="s">
        <v>720</v>
      </c>
    </row>
    <row r="137" ht="18.75" customHeight="1" spans="1:10">
      <c r="A137" s="123" t="str">
        <f t="shared" si="18"/>
        <v>    2024年高标准农田建设项目勘测设计和监理费经费</v>
      </c>
      <c r="B137" s="126" t="s">
        <v>738</v>
      </c>
      <c r="C137" s="126" t="s">
        <v>567</v>
      </c>
      <c r="D137" s="126" t="s">
        <v>568</v>
      </c>
      <c r="E137" s="123" t="s">
        <v>750</v>
      </c>
      <c r="F137" s="126" t="s">
        <v>570</v>
      </c>
      <c r="G137" s="123" t="s">
        <v>810</v>
      </c>
      <c r="H137" s="126" t="s">
        <v>691</v>
      </c>
      <c r="I137" s="126" t="s">
        <v>573</v>
      </c>
      <c r="J137" s="123" t="s">
        <v>720</v>
      </c>
    </row>
    <row r="138" ht="18.75" customHeight="1" spans="1:10">
      <c r="A138" s="123" t="str">
        <f t="shared" si="18"/>
        <v>    2024年高标准农田建设项目勘测设计和监理费经费</v>
      </c>
      <c r="B138" s="126" t="s">
        <v>738</v>
      </c>
      <c r="C138" s="126" t="s">
        <v>567</v>
      </c>
      <c r="D138" s="126" t="s">
        <v>615</v>
      </c>
      <c r="E138" s="123" t="s">
        <v>616</v>
      </c>
      <c r="F138" s="126" t="s">
        <v>617</v>
      </c>
      <c r="G138" s="123" t="s">
        <v>811</v>
      </c>
      <c r="H138" s="126" t="s">
        <v>605</v>
      </c>
      <c r="I138" s="126" t="s">
        <v>573</v>
      </c>
      <c r="J138" s="123" t="s">
        <v>720</v>
      </c>
    </row>
    <row r="139" ht="18.75" customHeight="1" spans="1:10">
      <c r="A139" s="123" t="str">
        <f t="shared" si="18"/>
        <v>    2024年高标准农田建设项目勘测设计和监理费经费</v>
      </c>
      <c r="B139" s="126" t="s">
        <v>738</v>
      </c>
      <c r="C139" s="126" t="s">
        <v>586</v>
      </c>
      <c r="D139" s="126" t="s">
        <v>602</v>
      </c>
      <c r="E139" s="123" t="s">
        <v>751</v>
      </c>
      <c r="F139" s="126" t="s">
        <v>570</v>
      </c>
      <c r="G139" s="123" t="s">
        <v>752</v>
      </c>
      <c r="H139" s="126" t="s">
        <v>605</v>
      </c>
      <c r="I139" s="126" t="s">
        <v>573</v>
      </c>
      <c r="J139" s="123" t="s">
        <v>720</v>
      </c>
    </row>
    <row r="140" ht="18.75" customHeight="1" spans="1:10">
      <c r="A140" s="123" t="str">
        <f t="shared" si="18"/>
        <v>    2024年高标准农田建设项目勘测设计和监理费经费</v>
      </c>
      <c r="B140" s="126" t="s">
        <v>738</v>
      </c>
      <c r="C140" s="126" t="s">
        <v>586</v>
      </c>
      <c r="D140" s="126" t="s">
        <v>602</v>
      </c>
      <c r="E140" s="123" t="s">
        <v>753</v>
      </c>
      <c r="F140" s="126" t="s">
        <v>577</v>
      </c>
      <c r="G140" s="123" t="s">
        <v>754</v>
      </c>
      <c r="H140" s="126" t="s">
        <v>605</v>
      </c>
      <c r="I140" s="126" t="s">
        <v>573</v>
      </c>
      <c r="J140" s="123" t="s">
        <v>720</v>
      </c>
    </row>
    <row r="141" ht="18.75" customHeight="1" spans="1:10">
      <c r="A141" s="123" t="str">
        <f t="shared" si="18"/>
        <v>    2024年高标准农田建设项目勘测设计和监理费经费</v>
      </c>
      <c r="B141" s="126" t="s">
        <v>738</v>
      </c>
      <c r="C141" s="126" t="s">
        <v>586</v>
      </c>
      <c r="D141" s="126" t="s">
        <v>602</v>
      </c>
      <c r="E141" s="123" t="s">
        <v>755</v>
      </c>
      <c r="F141" s="126" t="s">
        <v>577</v>
      </c>
      <c r="G141" s="123" t="s">
        <v>756</v>
      </c>
      <c r="H141" s="126" t="s">
        <v>619</v>
      </c>
      <c r="I141" s="126" t="s">
        <v>573</v>
      </c>
      <c r="J141" s="123" t="s">
        <v>720</v>
      </c>
    </row>
    <row r="142" ht="18.75" customHeight="1" spans="1:10">
      <c r="A142" s="123" t="str">
        <f t="shared" si="18"/>
        <v>    2024年高标准农田建设项目勘测设计和监理费经费</v>
      </c>
      <c r="B142" s="126" t="s">
        <v>738</v>
      </c>
      <c r="C142" s="126" t="s">
        <v>586</v>
      </c>
      <c r="D142" s="126" t="s">
        <v>587</v>
      </c>
      <c r="E142" s="123" t="s">
        <v>757</v>
      </c>
      <c r="F142" s="126" t="s">
        <v>570</v>
      </c>
      <c r="G142" s="123" t="s">
        <v>758</v>
      </c>
      <c r="H142" s="126" t="s">
        <v>676</v>
      </c>
      <c r="I142" s="126" t="s">
        <v>580</v>
      </c>
      <c r="J142" s="123" t="s">
        <v>720</v>
      </c>
    </row>
    <row r="143" ht="18.75" customHeight="1" spans="1:10">
      <c r="A143" s="123" t="str">
        <f t="shared" si="18"/>
        <v>    2024年高标准农田建设项目勘测设计和监理费经费</v>
      </c>
      <c r="B143" s="126" t="s">
        <v>738</v>
      </c>
      <c r="C143" s="126" t="s">
        <v>586</v>
      </c>
      <c r="D143" s="126" t="s">
        <v>587</v>
      </c>
      <c r="E143" s="123" t="s">
        <v>759</v>
      </c>
      <c r="F143" s="126" t="s">
        <v>570</v>
      </c>
      <c r="G143" s="123" t="s">
        <v>760</v>
      </c>
      <c r="H143" s="126" t="s">
        <v>676</v>
      </c>
      <c r="I143" s="126" t="s">
        <v>580</v>
      </c>
      <c r="J143" s="123" t="s">
        <v>720</v>
      </c>
    </row>
    <row r="144" ht="18.75" customHeight="1" spans="1:10">
      <c r="A144" s="123" t="str">
        <f t="shared" si="18"/>
        <v>    2024年高标准农田建设项目勘测设计和监理费经费</v>
      </c>
      <c r="B144" s="126" t="s">
        <v>738</v>
      </c>
      <c r="C144" s="126" t="s">
        <v>586</v>
      </c>
      <c r="D144" s="126" t="s">
        <v>587</v>
      </c>
      <c r="E144" s="123" t="s">
        <v>761</v>
      </c>
      <c r="F144" s="126" t="s">
        <v>570</v>
      </c>
      <c r="G144" s="123" t="s">
        <v>762</v>
      </c>
      <c r="H144" s="126"/>
      <c r="I144" s="126" t="s">
        <v>580</v>
      </c>
      <c r="J144" s="123" t="s">
        <v>720</v>
      </c>
    </row>
    <row r="145" ht="18.75" customHeight="1" spans="1:10">
      <c r="A145" s="123" t="str">
        <f t="shared" si="18"/>
        <v>    2024年高标准农田建设项目勘测设计和监理费经费</v>
      </c>
      <c r="B145" s="126" t="s">
        <v>738</v>
      </c>
      <c r="C145" s="126" t="s">
        <v>586</v>
      </c>
      <c r="D145" s="126" t="s">
        <v>763</v>
      </c>
      <c r="E145" s="123" t="s">
        <v>764</v>
      </c>
      <c r="F145" s="126" t="s">
        <v>570</v>
      </c>
      <c r="G145" s="123" t="s">
        <v>765</v>
      </c>
      <c r="H145" s="126" t="s">
        <v>676</v>
      </c>
      <c r="I145" s="126" t="s">
        <v>580</v>
      </c>
      <c r="J145" s="123" t="s">
        <v>720</v>
      </c>
    </row>
    <row r="146" ht="18.75" customHeight="1" spans="1:10">
      <c r="A146" s="123" t="str">
        <f t="shared" si="18"/>
        <v>    2024年高标准农田建设项目勘测设计和监理费经费</v>
      </c>
      <c r="B146" s="126" t="s">
        <v>738</v>
      </c>
      <c r="C146" s="126" t="s">
        <v>586</v>
      </c>
      <c r="D146" s="126" t="s">
        <v>763</v>
      </c>
      <c r="E146" s="123" t="s">
        <v>812</v>
      </c>
      <c r="F146" s="126" t="s">
        <v>570</v>
      </c>
      <c r="G146" s="123" t="s">
        <v>767</v>
      </c>
      <c r="H146" s="126" t="s">
        <v>676</v>
      </c>
      <c r="I146" s="126" t="s">
        <v>580</v>
      </c>
      <c r="J146" s="123" t="s">
        <v>720</v>
      </c>
    </row>
    <row r="147" ht="18.75" customHeight="1" spans="1:10">
      <c r="A147" s="123" t="str">
        <f t="shared" si="18"/>
        <v>    2024年高标准农田建设项目勘测设计和监理费经费</v>
      </c>
      <c r="B147" s="126" t="s">
        <v>738</v>
      </c>
      <c r="C147" s="126" t="s">
        <v>590</v>
      </c>
      <c r="D147" s="126" t="s">
        <v>591</v>
      </c>
      <c r="E147" s="123" t="s">
        <v>768</v>
      </c>
      <c r="F147" s="126" t="s">
        <v>577</v>
      </c>
      <c r="G147" s="123" t="s">
        <v>609</v>
      </c>
      <c r="H147" s="126" t="s">
        <v>579</v>
      </c>
      <c r="I147" s="126" t="s">
        <v>573</v>
      </c>
      <c r="J147" s="123" t="s">
        <v>720</v>
      </c>
    </row>
    <row r="148" ht="18.75" customHeight="1" spans="1:10">
      <c r="A148" s="123" t="str">
        <f t="shared" ref="A148:A154" si="19">"    "&amp;"援滇干部工作经费"</f>
        <v>    援滇干部工作经费</v>
      </c>
      <c r="B148" s="126" t="s">
        <v>664</v>
      </c>
      <c r="C148" s="126" t="s">
        <v>567</v>
      </c>
      <c r="D148" s="126" t="s">
        <v>568</v>
      </c>
      <c r="E148" s="123" t="s">
        <v>665</v>
      </c>
      <c r="F148" s="126" t="s">
        <v>570</v>
      </c>
      <c r="G148" s="123" t="s">
        <v>666</v>
      </c>
      <c r="H148" s="126" t="s">
        <v>644</v>
      </c>
      <c r="I148" s="126" t="s">
        <v>573</v>
      </c>
      <c r="J148" s="123" t="s">
        <v>667</v>
      </c>
    </row>
    <row r="149" ht="18.75" customHeight="1" spans="1:10">
      <c r="A149" s="123" t="str">
        <f t="shared" si="19"/>
        <v>    援滇干部工作经费</v>
      </c>
      <c r="B149" s="126" t="s">
        <v>668</v>
      </c>
      <c r="C149" s="126" t="s">
        <v>567</v>
      </c>
      <c r="D149" s="126" t="s">
        <v>575</v>
      </c>
      <c r="E149" s="123" t="s">
        <v>598</v>
      </c>
      <c r="F149" s="126" t="s">
        <v>577</v>
      </c>
      <c r="G149" s="123" t="s">
        <v>599</v>
      </c>
      <c r="H149" s="126" t="s">
        <v>579</v>
      </c>
      <c r="I149" s="126" t="s">
        <v>573</v>
      </c>
      <c r="J149" s="123" t="s">
        <v>669</v>
      </c>
    </row>
    <row r="150" ht="18.75" customHeight="1" spans="1:10">
      <c r="A150" s="123" t="str">
        <f t="shared" si="19"/>
        <v>    援滇干部工作经费</v>
      </c>
      <c r="B150" s="126" t="s">
        <v>668</v>
      </c>
      <c r="C150" s="126" t="s">
        <v>567</v>
      </c>
      <c r="D150" s="126" t="s">
        <v>582</v>
      </c>
      <c r="E150" s="123" t="s">
        <v>670</v>
      </c>
      <c r="F150" s="126" t="s">
        <v>577</v>
      </c>
      <c r="G150" s="123" t="s">
        <v>599</v>
      </c>
      <c r="H150" s="126" t="s">
        <v>579</v>
      </c>
      <c r="I150" s="126" t="s">
        <v>573</v>
      </c>
      <c r="J150" s="123" t="s">
        <v>671</v>
      </c>
    </row>
    <row r="151" ht="18.75" customHeight="1" spans="1:10">
      <c r="A151" s="123" t="str">
        <f t="shared" si="19"/>
        <v>    援滇干部工作经费</v>
      </c>
      <c r="B151" s="126" t="s">
        <v>668</v>
      </c>
      <c r="C151" s="126" t="s">
        <v>567</v>
      </c>
      <c r="D151" s="126" t="s">
        <v>615</v>
      </c>
      <c r="E151" s="123" t="s">
        <v>616</v>
      </c>
      <c r="F151" s="126" t="s">
        <v>617</v>
      </c>
      <c r="G151" s="123" t="s">
        <v>672</v>
      </c>
      <c r="H151" s="126" t="s">
        <v>619</v>
      </c>
      <c r="I151" s="126" t="s">
        <v>573</v>
      </c>
      <c r="J151" s="123" t="s">
        <v>673</v>
      </c>
    </row>
    <row r="152" ht="18.75" customHeight="1" spans="1:10">
      <c r="A152" s="123" t="str">
        <f t="shared" si="19"/>
        <v>    援滇干部工作经费</v>
      </c>
      <c r="B152" s="126" t="s">
        <v>668</v>
      </c>
      <c r="C152" s="126" t="s">
        <v>586</v>
      </c>
      <c r="D152" s="126" t="s">
        <v>587</v>
      </c>
      <c r="E152" s="123" t="s">
        <v>674</v>
      </c>
      <c r="F152" s="126" t="s">
        <v>570</v>
      </c>
      <c r="G152" s="123" t="s">
        <v>675</v>
      </c>
      <c r="H152" s="126" t="s">
        <v>676</v>
      </c>
      <c r="I152" s="126" t="s">
        <v>580</v>
      </c>
      <c r="J152" s="123" t="s">
        <v>677</v>
      </c>
    </row>
    <row r="153" ht="18.75" customHeight="1" spans="1:10">
      <c r="A153" s="123" t="str">
        <f t="shared" si="19"/>
        <v>    援滇干部工作经费</v>
      </c>
      <c r="B153" s="126" t="s">
        <v>668</v>
      </c>
      <c r="C153" s="126" t="s">
        <v>590</v>
      </c>
      <c r="D153" s="126" t="s">
        <v>591</v>
      </c>
      <c r="E153" s="123" t="s">
        <v>680</v>
      </c>
      <c r="F153" s="126" t="s">
        <v>577</v>
      </c>
      <c r="G153" s="123" t="s">
        <v>599</v>
      </c>
      <c r="H153" s="126" t="s">
        <v>579</v>
      </c>
      <c r="I153" s="126" t="s">
        <v>573</v>
      </c>
      <c r="J153" s="123" t="s">
        <v>681</v>
      </c>
    </row>
    <row r="154" ht="18.75" customHeight="1" spans="1:10">
      <c r="A154" s="123" t="str">
        <f t="shared" si="19"/>
        <v>    援滇干部工作经费</v>
      </c>
      <c r="B154" s="126" t="s">
        <v>668</v>
      </c>
      <c r="C154" s="126" t="s">
        <v>590</v>
      </c>
      <c r="D154" s="126" t="s">
        <v>591</v>
      </c>
      <c r="E154" s="123" t="s">
        <v>678</v>
      </c>
      <c r="F154" s="126" t="s">
        <v>577</v>
      </c>
      <c r="G154" s="123" t="s">
        <v>599</v>
      </c>
      <c r="H154" s="126" t="s">
        <v>579</v>
      </c>
      <c r="I154" s="126" t="s">
        <v>573</v>
      </c>
      <c r="J154" s="123" t="s">
        <v>679</v>
      </c>
    </row>
    <row r="155" ht="18.75" customHeight="1" spans="1:10">
      <c r="A155" s="123" t="str">
        <f t="shared" ref="A155:A160" si="20">"    "&amp;"沪滇工作经费"</f>
        <v>    沪滇工作经费</v>
      </c>
      <c r="B155" s="126" t="s">
        <v>813</v>
      </c>
      <c r="C155" s="126" t="s">
        <v>567</v>
      </c>
      <c r="D155" s="126" t="s">
        <v>568</v>
      </c>
      <c r="E155" s="123" t="s">
        <v>814</v>
      </c>
      <c r="F155" s="126" t="s">
        <v>577</v>
      </c>
      <c r="G155" s="123" t="s">
        <v>815</v>
      </c>
      <c r="H155" s="126" t="s">
        <v>619</v>
      </c>
      <c r="I155" s="126" t="s">
        <v>573</v>
      </c>
      <c r="J155" s="123" t="s">
        <v>816</v>
      </c>
    </row>
    <row r="156" ht="18.75" customHeight="1" spans="1:10">
      <c r="A156" s="123" t="str">
        <f t="shared" si="20"/>
        <v>    沪滇工作经费</v>
      </c>
      <c r="B156" s="126" t="s">
        <v>817</v>
      </c>
      <c r="C156" s="126" t="s">
        <v>567</v>
      </c>
      <c r="D156" s="126" t="s">
        <v>575</v>
      </c>
      <c r="E156" s="123" t="s">
        <v>598</v>
      </c>
      <c r="F156" s="126" t="s">
        <v>577</v>
      </c>
      <c r="G156" s="123" t="s">
        <v>599</v>
      </c>
      <c r="H156" s="126" t="s">
        <v>579</v>
      </c>
      <c r="I156" s="126" t="s">
        <v>573</v>
      </c>
      <c r="J156" s="123" t="s">
        <v>818</v>
      </c>
    </row>
    <row r="157" ht="18.75" customHeight="1" spans="1:10">
      <c r="A157" s="123" t="str">
        <f t="shared" si="20"/>
        <v>    沪滇工作经费</v>
      </c>
      <c r="B157" s="126" t="s">
        <v>817</v>
      </c>
      <c r="C157" s="126" t="s">
        <v>567</v>
      </c>
      <c r="D157" s="126" t="s">
        <v>582</v>
      </c>
      <c r="E157" s="123" t="s">
        <v>670</v>
      </c>
      <c r="F157" s="126" t="s">
        <v>577</v>
      </c>
      <c r="G157" s="123" t="s">
        <v>599</v>
      </c>
      <c r="H157" s="126" t="s">
        <v>579</v>
      </c>
      <c r="I157" s="126" t="s">
        <v>573</v>
      </c>
      <c r="J157" s="123" t="s">
        <v>819</v>
      </c>
    </row>
    <row r="158" ht="18.75" customHeight="1" spans="1:10">
      <c r="A158" s="123" t="str">
        <f t="shared" si="20"/>
        <v>    沪滇工作经费</v>
      </c>
      <c r="B158" s="126" t="s">
        <v>817</v>
      </c>
      <c r="C158" s="126" t="s">
        <v>567</v>
      </c>
      <c r="D158" s="126" t="s">
        <v>615</v>
      </c>
      <c r="E158" s="123" t="s">
        <v>616</v>
      </c>
      <c r="F158" s="126" t="s">
        <v>617</v>
      </c>
      <c r="G158" s="123" t="s">
        <v>815</v>
      </c>
      <c r="H158" s="126" t="s">
        <v>619</v>
      </c>
      <c r="I158" s="126" t="s">
        <v>573</v>
      </c>
      <c r="J158" s="123" t="s">
        <v>820</v>
      </c>
    </row>
    <row r="159" ht="18.75" customHeight="1" spans="1:10">
      <c r="A159" s="123" t="str">
        <f t="shared" si="20"/>
        <v>    沪滇工作经费</v>
      </c>
      <c r="B159" s="126" t="s">
        <v>817</v>
      </c>
      <c r="C159" s="126" t="s">
        <v>586</v>
      </c>
      <c r="D159" s="126" t="s">
        <v>587</v>
      </c>
      <c r="E159" s="123" t="s">
        <v>821</v>
      </c>
      <c r="F159" s="126" t="s">
        <v>570</v>
      </c>
      <c r="G159" s="123" t="s">
        <v>822</v>
      </c>
      <c r="H159" s="126" t="s">
        <v>676</v>
      </c>
      <c r="I159" s="126" t="s">
        <v>580</v>
      </c>
      <c r="J159" s="123" t="s">
        <v>823</v>
      </c>
    </row>
    <row r="160" ht="18.75" customHeight="1" spans="1:10">
      <c r="A160" s="123" t="str">
        <f t="shared" si="20"/>
        <v>    沪滇工作经费</v>
      </c>
      <c r="B160" s="126" t="s">
        <v>817</v>
      </c>
      <c r="C160" s="126" t="s">
        <v>590</v>
      </c>
      <c r="D160" s="126" t="s">
        <v>591</v>
      </c>
      <c r="E160" s="123" t="s">
        <v>824</v>
      </c>
      <c r="F160" s="126" t="s">
        <v>577</v>
      </c>
      <c r="G160" s="123" t="s">
        <v>599</v>
      </c>
      <c r="H160" s="126" t="s">
        <v>579</v>
      </c>
      <c r="I160" s="126" t="s">
        <v>573</v>
      </c>
      <c r="J160" s="123" t="s">
        <v>825</v>
      </c>
    </row>
    <row r="161" ht="18.75" customHeight="1" spans="1:10">
      <c r="A161" s="123" t="str">
        <f t="shared" ref="A161:A164" si="21">"    "&amp;"2022年农业保险工作经费项目资金"</f>
        <v>    2022年农业保险工作经费项目资金</v>
      </c>
      <c r="B161" s="126" t="s">
        <v>826</v>
      </c>
      <c r="C161" s="126" t="s">
        <v>567</v>
      </c>
      <c r="D161" s="126" t="s">
        <v>568</v>
      </c>
      <c r="E161" s="123" t="s">
        <v>827</v>
      </c>
      <c r="F161" s="126" t="s">
        <v>577</v>
      </c>
      <c r="G161" s="123" t="s">
        <v>828</v>
      </c>
      <c r="H161" s="126" t="s">
        <v>691</v>
      </c>
      <c r="I161" s="126" t="s">
        <v>573</v>
      </c>
      <c r="J161" s="123" t="s">
        <v>829</v>
      </c>
    </row>
    <row r="162" ht="18.75" customHeight="1" spans="1:10">
      <c r="A162" s="123" t="str">
        <f t="shared" si="21"/>
        <v>    2022年农业保险工作经费项目资金</v>
      </c>
      <c r="B162" s="126" t="s">
        <v>826</v>
      </c>
      <c r="C162" s="126" t="s">
        <v>567</v>
      </c>
      <c r="D162" s="126" t="s">
        <v>568</v>
      </c>
      <c r="E162" s="123" t="s">
        <v>830</v>
      </c>
      <c r="F162" s="126" t="s">
        <v>577</v>
      </c>
      <c r="G162" s="123" t="s">
        <v>831</v>
      </c>
      <c r="H162" s="126" t="s">
        <v>691</v>
      </c>
      <c r="I162" s="126" t="s">
        <v>573</v>
      </c>
      <c r="J162" s="123" t="s">
        <v>832</v>
      </c>
    </row>
    <row r="163" ht="18.75" customHeight="1" spans="1:10">
      <c r="A163" s="123" t="str">
        <f t="shared" si="21"/>
        <v>    2022年农业保险工作经费项目资金</v>
      </c>
      <c r="B163" s="126" t="s">
        <v>826</v>
      </c>
      <c r="C163" s="126" t="s">
        <v>586</v>
      </c>
      <c r="D163" s="126" t="s">
        <v>587</v>
      </c>
      <c r="E163" s="123" t="s">
        <v>833</v>
      </c>
      <c r="F163" s="126" t="s">
        <v>577</v>
      </c>
      <c r="G163" s="123" t="s">
        <v>735</v>
      </c>
      <c r="H163" s="126" t="s">
        <v>579</v>
      </c>
      <c r="I163" s="126" t="s">
        <v>573</v>
      </c>
      <c r="J163" s="123" t="s">
        <v>833</v>
      </c>
    </row>
    <row r="164" ht="18.75" customHeight="1" spans="1:10">
      <c r="A164" s="123" t="str">
        <f t="shared" si="21"/>
        <v>    2022年农业保险工作经费项目资金</v>
      </c>
      <c r="B164" s="126" t="s">
        <v>826</v>
      </c>
      <c r="C164" s="126" t="s">
        <v>590</v>
      </c>
      <c r="D164" s="126" t="s">
        <v>591</v>
      </c>
      <c r="E164" s="123" t="s">
        <v>834</v>
      </c>
      <c r="F164" s="126" t="s">
        <v>577</v>
      </c>
      <c r="G164" s="123" t="s">
        <v>609</v>
      </c>
      <c r="H164" s="126" t="s">
        <v>579</v>
      </c>
      <c r="I164" s="126" t="s">
        <v>573</v>
      </c>
      <c r="J164" s="123" t="s">
        <v>835</v>
      </c>
    </row>
    <row r="165" ht="18.75" customHeight="1" spans="1:10">
      <c r="A165" s="125" t="s">
        <v>76</v>
      </c>
      <c r="B165" s="25"/>
      <c r="C165" s="25"/>
      <c r="D165" s="25"/>
      <c r="E165" s="25"/>
      <c r="F165" s="25"/>
      <c r="G165" s="25"/>
      <c r="H165" s="25"/>
      <c r="I165" s="25"/>
      <c r="J165" s="25"/>
    </row>
    <row r="166" ht="18.75" customHeight="1" spans="1:10">
      <c r="A166" s="123" t="str">
        <f t="shared" ref="A166:A168" si="22">"    "&amp;"推广站结转孟定色树坝肉牛养殖项目工作经费"</f>
        <v>    推广站结转孟定色树坝肉牛养殖项目工作经费</v>
      </c>
      <c r="B166" s="126" t="s">
        <v>836</v>
      </c>
      <c r="C166" s="126" t="s">
        <v>567</v>
      </c>
      <c r="D166" s="126" t="s">
        <v>568</v>
      </c>
      <c r="E166" s="123" t="s">
        <v>837</v>
      </c>
      <c r="F166" s="126" t="s">
        <v>577</v>
      </c>
      <c r="G166" s="123" t="s">
        <v>838</v>
      </c>
      <c r="H166" s="126" t="s">
        <v>791</v>
      </c>
      <c r="I166" s="126" t="s">
        <v>573</v>
      </c>
      <c r="J166" s="123" t="s">
        <v>839</v>
      </c>
    </row>
    <row r="167" ht="18.75" customHeight="1" spans="1:10">
      <c r="A167" s="123" t="str">
        <f t="shared" si="22"/>
        <v>    推广站结转孟定色树坝肉牛养殖项目工作经费</v>
      </c>
      <c r="B167" s="126" t="s">
        <v>836</v>
      </c>
      <c r="C167" s="126" t="s">
        <v>586</v>
      </c>
      <c r="D167" s="126" t="s">
        <v>587</v>
      </c>
      <c r="E167" s="123" t="s">
        <v>588</v>
      </c>
      <c r="F167" s="126" t="s">
        <v>577</v>
      </c>
      <c r="G167" s="123" t="s">
        <v>840</v>
      </c>
      <c r="H167" s="126" t="s">
        <v>579</v>
      </c>
      <c r="I167" s="126" t="s">
        <v>573</v>
      </c>
      <c r="J167" s="123" t="s">
        <v>589</v>
      </c>
    </row>
    <row r="168" ht="18.75" customHeight="1" spans="1:10">
      <c r="A168" s="123" t="str">
        <f t="shared" si="22"/>
        <v>    推广站结转孟定色树坝肉牛养殖项目工作经费</v>
      </c>
      <c r="B168" s="126" t="s">
        <v>836</v>
      </c>
      <c r="C168" s="126" t="s">
        <v>590</v>
      </c>
      <c r="D168" s="126" t="s">
        <v>591</v>
      </c>
      <c r="E168" s="123" t="s">
        <v>592</v>
      </c>
      <c r="F168" s="126" t="s">
        <v>577</v>
      </c>
      <c r="G168" s="123" t="s">
        <v>840</v>
      </c>
      <c r="H168" s="126" t="s">
        <v>579</v>
      </c>
      <c r="I168" s="126" t="s">
        <v>573</v>
      </c>
      <c r="J168" s="123" t="s">
        <v>593</v>
      </c>
    </row>
    <row r="169" ht="18.75" customHeight="1" spans="1:10">
      <c r="A169" s="123" t="str">
        <f t="shared" ref="A169:A171" si="23">"    "&amp;"2024年结转疫控动物疫病净化经费"</f>
        <v>    2024年结转疫控动物疫病净化经费</v>
      </c>
      <c r="B169" s="126" t="s">
        <v>510</v>
      </c>
      <c r="C169" s="126" t="s">
        <v>567</v>
      </c>
      <c r="D169" s="126" t="s">
        <v>568</v>
      </c>
      <c r="E169" s="123" t="s">
        <v>837</v>
      </c>
      <c r="F169" s="126" t="s">
        <v>577</v>
      </c>
      <c r="G169" s="123" t="s">
        <v>838</v>
      </c>
      <c r="H169" s="126" t="s">
        <v>791</v>
      </c>
      <c r="I169" s="126" t="s">
        <v>573</v>
      </c>
      <c r="J169" s="123" t="s">
        <v>839</v>
      </c>
    </row>
    <row r="170" ht="18.75" customHeight="1" spans="1:10">
      <c r="A170" s="123" t="str">
        <f t="shared" si="23"/>
        <v>    2024年结转疫控动物疫病净化经费</v>
      </c>
      <c r="B170" s="126" t="s">
        <v>510</v>
      </c>
      <c r="C170" s="126" t="s">
        <v>586</v>
      </c>
      <c r="D170" s="126" t="s">
        <v>587</v>
      </c>
      <c r="E170" s="123" t="s">
        <v>588</v>
      </c>
      <c r="F170" s="126" t="s">
        <v>577</v>
      </c>
      <c r="G170" s="123" t="s">
        <v>840</v>
      </c>
      <c r="H170" s="126" t="s">
        <v>579</v>
      </c>
      <c r="I170" s="126" t="s">
        <v>573</v>
      </c>
      <c r="J170" s="123" t="s">
        <v>589</v>
      </c>
    </row>
    <row r="171" ht="18.75" customHeight="1" spans="1:10">
      <c r="A171" s="123" t="str">
        <f t="shared" si="23"/>
        <v>    2024年结转疫控动物疫病净化经费</v>
      </c>
      <c r="B171" s="126" t="s">
        <v>510</v>
      </c>
      <c r="C171" s="126" t="s">
        <v>590</v>
      </c>
      <c r="D171" s="126" t="s">
        <v>591</v>
      </c>
      <c r="E171" s="123" t="s">
        <v>592</v>
      </c>
      <c r="F171" s="126" t="s">
        <v>577</v>
      </c>
      <c r="G171" s="123" t="s">
        <v>840</v>
      </c>
      <c r="H171" s="126" t="s">
        <v>579</v>
      </c>
      <c r="I171" s="126" t="s">
        <v>573</v>
      </c>
      <c r="J171" s="123" t="s">
        <v>593</v>
      </c>
    </row>
    <row r="172" ht="18.75" customHeight="1" spans="1:10">
      <c r="A172" s="123" t="str">
        <f t="shared" si="5"/>
        <v>    2025年春节慰问经费</v>
      </c>
      <c r="B172" s="126" t="s">
        <v>417</v>
      </c>
      <c r="C172" s="126" t="s">
        <v>567</v>
      </c>
      <c r="D172" s="126" t="s">
        <v>568</v>
      </c>
      <c r="E172" s="123" t="s">
        <v>569</v>
      </c>
      <c r="F172" s="126" t="s">
        <v>570</v>
      </c>
      <c r="G172" s="123" t="s">
        <v>643</v>
      </c>
      <c r="H172" s="126" t="s">
        <v>572</v>
      </c>
      <c r="I172" s="126" t="s">
        <v>573</v>
      </c>
      <c r="J172" s="123" t="s">
        <v>574</v>
      </c>
    </row>
    <row r="173" ht="18.75" customHeight="1" spans="1:10">
      <c r="A173" s="123" t="str">
        <f t="shared" si="5"/>
        <v>    2025年春节慰问经费</v>
      </c>
      <c r="B173" s="126" t="s">
        <v>417</v>
      </c>
      <c r="C173" s="126" t="s">
        <v>586</v>
      </c>
      <c r="D173" s="126" t="s">
        <v>587</v>
      </c>
      <c r="E173" s="123" t="s">
        <v>588</v>
      </c>
      <c r="F173" s="126" t="s">
        <v>577</v>
      </c>
      <c r="G173" s="123" t="s">
        <v>840</v>
      </c>
      <c r="H173" s="126" t="s">
        <v>579</v>
      </c>
      <c r="I173" s="126" t="s">
        <v>573</v>
      </c>
      <c r="J173" s="123" t="s">
        <v>589</v>
      </c>
    </row>
    <row r="174" ht="18.75" customHeight="1" spans="1:10">
      <c r="A174" s="123" t="str">
        <f t="shared" si="5"/>
        <v>    2025年春节慰问经费</v>
      </c>
      <c r="B174" s="126" t="s">
        <v>417</v>
      </c>
      <c r="C174" s="126" t="s">
        <v>590</v>
      </c>
      <c r="D174" s="126" t="s">
        <v>591</v>
      </c>
      <c r="E174" s="123" t="s">
        <v>592</v>
      </c>
      <c r="F174" s="126" t="s">
        <v>577</v>
      </c>
      <c r="G174" s="123" t="s">
        <v>417</v>
      </c>
      <c r="H174" s="126" t="s">
        <v>579</v>
      </c>
      <c r="I174" s="126" t="s">
        <v>573</v>
      </c>
      <c r="J174" s="123" t="s">
        <v>593</v>
      </c>
    </row>
    <row r="175" ht="18.75" customHeight="1" spans="1:10">
      <c r="A175" s="123" t="str">
        <f t="shared" ref="A175:A178" si="24">"    "&amp;"云疫控【2020】2号云南省动物疫病预防控制中心重大动物疫病强制免疫应激反应补助资金"</f>
        <v>    云疫控【2020】2号云南省动物疫病预防控制中心重大动物疫病强制免疫应激反应补助资金</v>
      </c>
      <c r="B175" s="126" t="s">
        <v>841</v>
      </c>
      <c r="C175" s="126" t="s">
        <v>567</v>
      </c>
      <c r="D175" s="126" t="s">
        <v>568</v>
      </c>
      <c r="E175" s="123" t="s">
        <v>837</v>
      </c>
      <c r="F175" s="126" t="s">
        <v>577</v>
      </c>
      <c r="G175" s="123" t="s">
        <v>146</v>
      </c>
      <c r="H175" s="126" t="s">
        <v>791</v>
      </c>
      <c r="I175" s="126" t="s">
        <v>573</v>
      </c>
      <c r="J175" s="123" t="s">
        <v>839</v>
      </c>
    </row>
    <row r="176" ht="18.75" customHeight="1" spans="1:10">
      <c r="A176" s="123" t="str">
        <f t="shared" si="24"/>
        <v>    云疫控【2020】2号云南省动物疫病预防控制中心重大动物疫病强制免疫应激反应补助资金</v>
      </c>
      <c r="B176" s="126" t="s">
        <v>841</v>
      </c>
      <c r="C176" s="126" t="s">
        <v>567</v>
      </c>
      <c r="D176" s="126" t="s">
        <v>575</v>
      </c>
      <c r="E176" s="123" t="s">
        <v>576</v>
      </c>
      <c r="F176" s="126" t="s">
        <v>570</v>
      </c>
      <c r="G176" s="123" t="s">
        <v>840</v>
      </c>
      <c r="H176" s="126" t="s">
        <v>579</v>
      </c>
      <c r="I176" s="126" t="s">
        <v>580</v>
      </c>
      <c r="J176" s="123" t="s">
        <v>581</v>
      </c>
    </row>
    <row r="177" ht="18.75" customHeight="1" spans="1:10">
      <c r="A177" s="123" t="str">
        <f t="shared" si="24"/>
        <v>    云疫控【2020】2号云南省动物疫病预防控制中心重大动物疫病强制免疫应激反应补助资金</v>
      </c>
      <c r="B177" s="126" t="s">
        <v>841</v>
      </c>
      <c r="C177" s="126" t="s">
        <v>586</v>
      </c>
      <c r="D177" s="126" t="s">
        <v>587</v>
      </c>
      <c r="E177" s="123" t="s">
        <v>588</v>
      </c>
      <c r="F177" s="126" t="s">
        <v>577</v>
      </c>
      <c r="G177" s="123" t="s">
        <v>840</v>
      </c>
      <c r="H177" s="126" t="s">
        <v>579</v>
      </c>
      <c r="I177" s="126" t="s">
        <v>580</v>
      </c>
      <c r="J177" s="123" t="s">
        <v>589</v>
      </c>
    </row>
    <row r="178" ht="18.75" customHeight="1" spans="1:10">
      <c r="A178" s="123" t="str">
        <f t="shared" si="24"/>
        <v>    云疫控【2020】2号云南省动物疫病预防控制中心重大动物疫病强制免疫应激反应补助资金</v>
      </c>
      <c r="B178" s="126" t="s">
        <v>841</v>
      </c>
      <c r="C178" s="126" t="s">
        <v>590</v>
      </c>
      <c r="D178" s="126" t="s">
        <v>591</v>
      </c>
      <c r="E178" s="123" t="s">
        <v>592</v>
      </c>
      <c r="F178" s="126" t="s">
        <v>577</v>
      </c>
      <c r="G178" s="123" t="s">
        <v>840</v>
      </c>
      <c r="H178" s="126" t="s">
        <v>579</v>
      </c>
      <c r="I178" s="126" t="s">
        <v>580</v>
      </c>
      <c r="J178" s="123" t="s">
        <v>593</v>
      </c>
    </row>
    <row r="179" ht="18.75" customHeight="1" spans="1:10">
      <c r="A179" s="123" t="str">
        <f t="shared" ref="A179:A181" si="25">"    "&amp;"市中心转入2023及2024年疫苗副反应补助资金"</f>
        <v>    市中心转入2023及2024年疫苗副反应补助资金</v>
      </c>
      <c r="B179" s="126" t="s">
        <v>530</v>
      </c>
      <c r="C179" s="126" t="s">
        <v>567</v>
      </c>
      <c r="D179" s="126" t="s">
        <v>568</v>
      </c>
      <c r="E179" s="123" t="s">
        <v>837</v>
      </c>
      <c r="F179" s="126" t="s">
        <v>577</v>
      </c>
      <c r="G179" s="123" t="s">
        <v>838</v>
      </c>
      <c r="H179" s="126" t="s">
        <v>791</v>
      </c>
      <c r="I179" s="126" t="s">
        <v>573</v>
      </c>
      <c r="J179" s="123" t="s">
        <v>839</v>
      </c>
    </row>
    <row r="180" ht="18.75" customHeight="1" spans="1:10">
      <c r="A180" s="123" t="str">
        <f t="shared" si="25"/>
        <v>    市中心转入2023及2024年疫苗副反应补助资金</v>
      </c>
      <c r="B180" s="126" t="s">
        <v>530</v>
      </c>
      <c r="C180" s="126" t="s">
        <v>586</v>
      </c>
      <c r="D180" s="126" t="s">
        <v>587</v>
      </c>
      <c r="E180" s="123" t="s">
        <v>588</v>
      </c>
      <c r="F180" s="126" t="s">
        <v>577</v>
      </c>
      <c r="G180" s="123" t="s">
        <v>840</v>
      </c>
      <c r="H180" s="126" t="s">
        <v>579</v>
      </c>
      <c r="I180" s="126" t="s">
        <v>573</v>
      </c>
      <c r="J180" s="123" t="s">
        <v>589</v>
      </c>
    </row>
    <row r="181" ht="18.75" customHeight="1" spans="1:10">
      <c r="A181" s="123" t="str">
        <f t="shared" si="25"/>
        <v>    市中心转入2023及2024年疫苗副反应补助资金</v>
      </c>
      <c r="B181" s="126" t="s">
        <v>530</v>
      </c>
      <c r="C181" s="126" t="s">
        <v>590</v>
      </c>
      <c r="D181" s="126" t="s">
        <v>591</v>
      </c>
      <c r="E181" s="123" t="s">
        <v>592</v>
      </c>
      <c r="F181" s="126" t="s">
        <v>577</v>
      </c>
      <c r="G181" s="123" t="s">
        <v>840</v>
      </c>
      <c r="H181" s="126" t="s">
        <v>579</v>
      </c>
      <c r="I181" s="126" t="s">
        <v>573</v>
      </c>
      <c r="J181" s="123" t="s">
        <v>593</v>
      </c>
    </row>
    <row r="182" ht="18.75" customHeight="1" spans="1:10">
      <c r="A182" s="123" t="str">
        <f t="shared" ref="A182:A184" si="26">"    "&amp;"2024疫控结转马传贫经费"</f>
        <v>    2024疫控结转马传贫经费</v>
      </c>
      <c r="B182" s="126" t="s">
        <v>842</v>
      </c>
      <c r="C182" s="126" t="s">
        <v>567</v>
      </c>
      <c r="D182" s="126" t="s">
        <v>568</v>
      </c>
      <c r="E182" s="123" t="s">
        <v>837</v>
      </c>
      <c r="F182" s="126" t="s">
        <v>577</v>
      </c>
      <c r="G182" s="123" t="s">
        <v>838</v>
      </c>
      <c r="H182" s="126" t="s">
        <v>791</v>
      </c>
      <c r="I182" s="126" t="s">
        <v>573</v>
      </c>
      <c r="J182" s="123" t="s">
        <v>839</v>
      </c>
    </row>
    <row r="183" ht="18.75" customHeight="1" spans="1:10">
      <c r="A183" s="123" t="str">
        <f t="shared" si="26"/>
        <v>    2024疫控结转马传贫经费</v>
      </c>
      <c r="B183" s="126" t="s">
        <v>842</v>
      </c>
      <c r="C183" s="126" t="s">
        <v>586</v>
      </c>
      <c r="D183" s="126" t="s">
        <v>587</v>
      </c>
      <c r="E183" s="123" t="s">
        <v>588</v>
      </c>
      <c r="F183" s="126" t="s">
        <v>577</v>
      </c>
      <c r="G183" s="123" t="s">
        <v>840</v>
      </c>
      <c r="H183" s="126" t="s">
        <v>579</v>
      </c>
      <c r="I183" s="126" t="s">
        <v>573</v>
      </c>
      <c r="J183" s="123" t="s">
        <v>589</v>
      </c>
    </row>
    <row r="184" ht="18.75" customHeight="1" spans="1:10">
      <c r="A184" s="123" t="str">
        <f t="shared" si="26"/>
        <v>    2024疫控结转马传贫经费</v>
      </c>
      <c r="B184" s="126" t="s">
        <v>842</v>
      </c>
      <c r="C184" s="126" t="s">
        <v>590</v>
      </c>
      <c r="D184" s="126" t="s">
        <v>591</v>
      </c>
      <c r="E184" s="123" t="s">
        <v>592</v>
      </c>
      <c r="F184" s="126" t="s">
        <v>577</v>
      </c>
      <c r="G184" s="123" t="s">
        <v>840</v>
      </c>
      <c r="H184" s="126" t="s">
        <v>579</v>
      </c>
      <c r="I184" s="126" t="s">
        <v>573</v>
      </c>
      <c r="J184" s="123" t="s">
        <v>593</v>
      </c>
    </row>
    <row r="185" ht="18.75" customHeight="1" spans="1:10">
      <c r="A185" s="123" t="str">
        <f t="shared" ref="A185:A187" si="27">"    "&amp;"动物疫病净化（防疫车保险部分）经费"</f>
        <v>    动物疫病净化（防疫车保险部分）经费</v>
      </c>
      <c r="B185" s="126" t="s">
        <v>843</v>
      </c>
      <c r="C185" s="126" t="s">
        <v>567</v>
      </c>
      <c r="D185" s="126" t="s">
        <v>568</v>
      </c>
      <c r="E185" s="123" t="s">
        <v>837</v>
      </c>
      <c r="F185" s="126" t="s">
        <v>577</v>
      </c>
      <c r="G185" s="123" t="s">
        <v>838</v>
      </c>
      <c r="H185" s="126" t="s">
        <v>791</v>
      </c>
      <c r="I185" s="126" t="s">
        <v>573</v>
      </c>
      <c r="J185" s="123" t="s">
        <v>839</v>
      </c>
    </row>
    <row r="186" ht="18.75" customHeight="1" spans="1:10">
      <c r="A186" s="123" t="str">
        <f t="shared" si="27"/>
        <v>    动物疫病净化（防疫车保险部分）经费</v>
      </c>
      <c r="B186" s="126" t="s">
        <v>843</v>
      </c>
      <c r="C186" s="126" t="s">
        <v>586</v>
      </c>
      <c r="D186" s="126" t="s">
        <v>587</v>
      </c>
      <c r="E186" s="123" t="s">
        <v>588</v>
      </c>
      <c r="F186" s="126" t="s">
        <v>577</v>
      </c>
      <c r="G186" s="123" t="s">
        <v>578</v>
      </c>
      <c r="H186" s="126" t="s">
        <v>579</v>
      </c>
      <c r="I186" s="126" t="s">
        <v>573</v>
      </c>
      <c r="J186" s="123" t="s">
        <v>589</v>
      </c>
    </row>
    <row r="187" ht="18.75" customHeight="1" spans="1:10">
      <c r="A187" s="123" t="str">
        <f t="shared" si="27"/>
        <v>    动物疫病净化（防疫车保险部分）经费</v>
      </c>
      <c r="B187" s="126" t="s">
        <v>843</v>
      </c>
      <c r="C187" s="126" t="s">
        <v>590</v>
      </c>
      <c r="D187" s="126" t="s">
        <v>591</v>
      </c>
      <c r="E187" s="123" t="s">
        <v>592</v>
      </c>
      <c r="F187" s="126" t="s">
        <v>577</v>
      </c>
      <c r="G187" s="123" t="s">
        <v>840</v>
      </c>
      <c r="H187" s="126" t="s">
        <v>579</v>
      </c>
      <c r="I187" s="126" t="s">
        <v>573</v>
      </c>
      <c r="J187" s="123" t="s">
        <v>593</v>
      </c>
    </row>
    <row r="188" ht="18.75" customHeight="1" spans="1:10">
      <c r="A188" s="123" t="str">
        <f t="shared" ref="A188:A192" si="28">"    "&amp;"动物疫病防控工作经费"</f>
        <v>    动物疫病防控工作经费</v>
      </c>
      <c r="B188" s="126" t="s">
        <v>844</v>
      </c>
      <c r="C188" s="126" t="s">
        <v>567</v>
      </c>
      <c r="D188" s="126" t="s">
        <v>568</v>
      </c>
      <c r="E188" s="123" t="s">
        <v>837</v>
      </c>
      <c r="F188" s="126" t="s">
        <v>577</v>
      </c>
      <c r="G188" s="123" t="s">
        <v>845</v>
      </c>
      <c r="H188" s="126" t="s">
        <v>791</v>
      </c>
      <c r="I188" s="126" t="s">
        <v>573</v>
      </c>
      <c r="J188" s="123" t="s">
        <v>839</v>
      </c>
    </row>
    <row r="189" ht="18.75" customHeight="1" spans="1:10">
      <c r="A189" s="123" t="str">
        <f t="shared" si="28"/>
        <v>    动物疫病防控工作经费</v>
      </c>
      <c r="B189" s="126" t="s">
        <v>844</v>
      </c>
      <c r="C189" s="126" t="s">
        <v>567</v>
      </c>
      <c r="D189" s="126" t="s">
        <v>582</v>
      </c>
      <c r="E189" s="123" t="s">
        <v>583</v>
      </c>
      <c r="F189" s="126" t="s">
        <v>570</v>
      </c>
      <c r="G189" s="123" t="s">
        <v>599</v>
      </c>
      <c r="H189" s="126" t="s">
        <v>579</v>
      </c>
      <c r="I189" s="126" t="s">
        <v>573</v>
      </c>
      <c r="J189" s="123" t="s">
        <v>585</v>
      </c>
    </row>
    <row r="190" ht="18.75" customHeight="1" spans="1:10">
      <c r="A190" s="123" t="str">
        <f t="shared" si="28"/>
        <v>    动物疫病防控工作经费</v>
      </c>
      <c r="B190" s="126" t="s">
        <v>844</v>
      </c>
      <c r="C190" s="126" t="s">
        <v>586</v>
      </c>
      <c r="D190" s="126" t="s">
        <v>602</v>
      </c>
      <c r="E190" s="123" t="s">
        <v>846</v>
      </c>
      <c r="F190" s="126" t="s">
        <v>577</v>
      </c>
      <c r="G190" s="123" t="s">
        <v>578</v>
      </c>
      <c r="H190" s="126" t="s">
        <v>619</v>
      </c>
      <c r="I190" s="126" t="s">
        <v>573</v>
      </c>
      <c r="J190" s="123" t="s">
        <v>606</v>
      </c>
    </row>
    <row r="191" ht="18.75" customHeight="1" spans="1:10">
      <c r="A191" s="123" t="str">
        <f t="shared" si="28"/>
        <v>    动物疫病防控工作经费</v>
      </c>
      <c r="B191" s="126" t="s">
        <v>844</v>
      </c>
      <c r="C191" s="126" t="s">
        <v>586</v>
      </c>
      <c r="D191" s="126" t="s">
        <v>587</v>
      </c>
      <c r="E191" s="123" t="s">
        <v>588</v>
      </c>
      <c r="F191" s="126" t="s">
        <v>577</v>
      </c>
      <c r="G191" s="123" t="s">
        <v>847</v>
      </c>
      <c r="H191" s="126" t="s">
        <v>579</v>
      </c>
      <c r="I191" s="126" t="s">
        <v>573</v>
      </c>
      <c r="J191" s="123" t="s">
        <v>589</v>
      </c>
    </row>
    <row r="192" ht="18.75" customHeight="1" spans="1:10">
      <c r="A192" s="123" t="str">
        <f t="shared" si="28"/>
        <v>    动物疫病防控工作经费</v>
      </c>
      <c r="B192" s="126" t="s">
        <v>844</v>
      </c>
      <c r="C192" s="126" t="s">
        <v>590</v>
      </c>
      <c r="D192" s="126" t="s">
        <v>591</v>
      </c>
      <c r="E192" s="123" t="s">
        <v>592</v>
      </c>
      <c r="F192" s="126" t="s">
        <v>577</v>
      </c>
      <c r="G192" s="123" t="s">
        <v>847</v>
      </c>
      <c r="H192" s="126" t="s">
        <v>579</v>
      </c>
      <c r="I192" s="126" t="s">
        <v>580</v>
      </c>
      <c r="J192" s="123" t="s">
        <v>593</v>
      </c>
    </row>
    <row r="193" ht="18.75" customHeight="1" spans="1:10">
      <c r="A193" s="123" t="str">
        <f t="shared" ref="A193:A195" si="29">"    "&amp;"2024年动物卫生监督工作结转经费"</f>
        <v>    2024年动物卫生监督工作结转经费</v>
      </c>
      <c r="B193" s="126" t="s">
        <v>508</v>
      </c>
      <c r="C193" s="126" t="s">
        <v>567</v>
      </c>
      <c r="D193" s="126" t="s">
        <v>568</v>
      </c>
      <c r="E193" s="123" t="s">
        <v>837</v>
      </c>
      <c r="F193" s="126" t="s">
        <v>577</v>
      </c>
      <c r="G193" s="123" t="s">
        <v>838</v>
      </c>
      <c r="H193" s="126" t="s">
        <v>791</v>
      </c>
      <c r="I193" s="126" t="s">
        <v>573</v>
      </c>
      <c r="J193" s="123" t="s">
        <v>839</v>
      </c>
    </row>
    <row r="194" ht="18.75" customHeight="1" spans="1:10">
      <c r="A194" s="123" t="str">
        <f t="shared" si="29"/>
        <v>    2024年动物卫生监督工作结转经费</v>
      </c>
      <c r="B194" s="126" t="s">
        <v>508</v>
      </c>
      <c r="C194" s="126" t="s">
        <v>586</v>
      </c>
      <c r="D194" s="126" t="s">
        <v>587</v>
      </c>
      <c r="E194" s="123" t="s">
        <v>588</v>
      </c>
      <c r="F194" s="126" t="s">
        <v>577</v>
      </c>
      <c r="G194" s="123" t="s">
        <v>840</v>
      </c>
      <c r="H194" s="126" t="s">
        <v>579</v>
      </c>
      <c r="I194" s="126" t="s">
        <v>573</v>
      </c>
      <c r="J194" s="123" t="s">
        <v>589</v>
      </c>
    </row>
    <row r="195" ht="18.75" customHeight="1" spans="1:10">
      <c r="A195" s="123" t="str">
        <f t="shared" si="29"/>
        <v>    2024年动物卫生监督工作结转经费</v>
      </c>
      <c r="B195" s="126" t="s">
        <v>508</v>
      </c>
      <c r="C195" s="126" t="s">
        <v>590</v>
      </c>
      <c r="D195" s="126" t="s">
        <v>591</v>
      </c>
      <c r="E195" s="123" t="s">
        <v>592</v>
      </c>
      <c r="F195" s="126" t="s">
        <v>577</v>
      </c>
      <c r="G195" s="123" t="s">
        <v>840</v>
      </c>
      <c r="H195" s="126" t="s">
        <v>579</v>
      </c>
      <c r="I195" s="126" t="s">
        <v>573</v>
      </c>
      <c r="J195" s="123" t="s">
        <v>593</v>
      </c>
    </row>
    <row r="196" ht="18.75" customHeight="1" spans="1:10">
      <c r="A196" s="123" t="str">
        <f t="shared" ref="A196:A199" si="30">"    "&amp;"疫控结转村防疫员防控经费"</f>
        <v>    疫控结转村防疫员防控经费</v>
      </c>
      <c r="B196" s="126" t="s">
        <v>848</v>
      </c>
      <c r="C196" s="126" t="s">
        <v>567</v>
      </c>
      <c r="D196" s="126" t="s">
        <v>568</v>
      </c>
      <c r="E196" s="123" t="s">
        <v>837</v>
      </c>
      <c r="F196" s="126" t="s">
        <v>577</v>
      </c>
      <c r="G196" s="123" t="s">
        <v>838</v>
      </c>
      <c r="H196" s="126" t="s">
        <v>791</v>
      </c>
      <c r="I196" s="126" t="s">
        <v>573</v>
      </c>
      <c r="J196" s="123" t="s">
        <v>839</v>
      </c>
    </row>
    <row r="197" ht="18.75" customHeight="1" spans="1:10">
      <c r="A197" s="123" t="str">
        <f t="shared" si="30"/>
        <v>    疫控结转村防疫员防控经费</v>
      </c>
      <c r="B197" s="126" t="s">
        <v>848</v>
      </c>
      <c r="C197" s="126" t="s">
        <v>567</v>
      </c>
      <c r="D197" s="126" t="s">
        <v>575</v>
      </c>
      <c r="E197" s="123" t="s">
        <v>849</v>
      </c>
      <c r="F197" s="126" t="s">
        <v>577</v>
      </c>
      <c r="G197" s="123" t="s">
        <v>850</v>
      </c>
      <c r="H197" s="126" t="s">
        <v>579</v>
      </c>
      <c r="I197" s="126" t="s">
        <v>580</v>
      </c>
      <c r="J197" s="123" t="s">
        <v>851</v>
      </c>
    </row>
    <row r="198" ht="18.75" customHeight="1" spans="1:10">
      <c r="A198" s="123" t="str">
        <f t="shared" si="30"/>
        <v>    疫控结转村防疫员防控经费</v>
      </c>
      <c r="B198" s="126" t="s">
        <v>848</v>
      </c>
      <c r="C198" s="126" t="s">
        <v>586</v>
      </c>
      <c r="D198" s="126" t="s">
        <v>587</v>
      </c>
      <c r="E198" s="123" t="s">
        <v>588</v>
      </c>
      <c r="F198" s="126" t="s">
        <v>577</v>
      </c>
      <c r="G198" s="123" t="s">
        <v>578</v>
      </c>
      <c r="H198" s="126" t="s">
        <v>579</v>
      </c>
      <c r="I198" s="126" t="s">
        <v>580</v>
      </c>
      <c r="J198" s="123" t="s">
        <v>589</v>
      </c>
    </row>
    <row r="199" ht="18.75" customHeight="1" spans="1:10">
      <c r="A199" s="123" t="str">
        <f t="shared" si="30"/>
        <v>    疫控结转村防疫员防控经费</v>
      </c>
      <c r="B199" s="126" t="s">
        <v>848</v>
      </c>
      <c r="C199" s="126" t="s">
        <v>590</v>
      </c>
      <c r="D199" s="126" t="s">
        <v>591</v>
      </c>
      <c r="E199" s="123" t="s">
        <v>592</v>
      </c>
      <c r="F199" s="126" t="s">
        <v>577</v>
      </c>
      <c r="G199" s="123" t="s">
        <v>840</v>
      </c>
      <c r="H199" s="126" t="s">
        <v>579</v>
      </c>
      <c r="I199" s="126" t="s">
        <v>580</v>
      </c>
      <c r="J199" s="123" t="s">
        <v>593</v>
      </c>
    </row>
    <row r="200" ht="18.75" customHeight="1" spans="1:10">
      <c r="A200" s="123" t="str">
        <f t="shared" ref="A200:A202" si="31">"    "&amp;"推广站结转能繁母猪工作经费"</f>
        <v>    推广站结转能繁母猪工作经费</v>
      </c>
      <c r="B200" s="126" t="s">
        <v>852</v>
      </c>
      <c r="C200" s="126" t="s">
        <v>567</v>
      </c>
      <c r="D200" s="126" t="s">
        <v>568</v>
      </c>
      <c r="E200" s="123" t="s">
        <v>837</v>
      </c>
      <c r="F200" s="126" t="s">
        <v>577</v>
      </c>
      <c r="G200" s="123" t="s">
        <v>838</v>
      </c>
      <c r="H200" s="126" t="s">
        <v>791</v>
      </c>
      <c r="I200" s="126" t="s">
        <v>573</v>
      </c>
      <c r="J200" s="123" t="s">
        <v>839</v>
      </c>
    </row>
    <row r="201" ht="18.75" customHeight="1" spans="1:10">
      <c r="A201" s="123" t="str">
        <f t="shared" si="31"/>
        <v>    推广站结转能繁母猪工作经费</v>
      </c>
      <c r="B201" s="126" t="s">
        <v>852</v>
      </c>
      <c r="C201" s="126" t="s">
        <v>586</v>
      </c>
      <c r="D201" s="126" t="s">
        <v>587</v>
      </c>
      <c r="E201" s="123" t="s">
        <v>588</v>
      </c>
      <c r="F201" s="126" t="s">
        <v>577</v>
      </c>
      <c r="G201" s="123" t="s">
        <v>840</v>
      </c>
      <c r="H201" s="126" t="s">
        <v>579</v>
      </c>
      <c r="I201" s="126" t="s">
        <v>573</v>
      </c>
      <c r="J201" s="123" t="s">
        <v>589</v>
      </c>
    </row>
    <row r="202" ht="18.75" customHeight="1" spans="1:10">
      <c r="A202" s="123" t="str">
        <f t="shared" si="31"/>
        <v>    推广站结转能繁母猪工作经费</v>
      </c>
      <c r="B202" s="126" t="s">
        <v>852</v>
      </c>
      <c r="C202" s="126" t="s">
        <v>590</v>
      </c>
      <c r="D202" s="126" t="s">
        <v>591</v>
      </c>
      <c r="E202" s="123" t="s">
        <v>592</v>
      </c>
      <c r="F202" s="126" t="s">
        <v>577</v>
      </c>
      <c r="G202" s="123" t="s">
        <v>840</v>
      </c>
      <c r="H202" s="126" t="s">
        <v>579</v>
      </c>
      <c r="I202" s="126" t="s">
        <v>573</v>
      </c>
      <c r="J202" s="123" t="s">
        <v>593</v>
      </c>
    </row>
    <row r="203" ht="18.75" customHeight="1" spans="1:10">
      <c r="A203" s="123" t="str">
        <f t="shared" ref="A203:A205" si="32">"    "&amp;"2024年推广站结转中央农业转变方式工作经费"</f>
        <v>    2024年推广站结转中央农业转变方式工作经费</v>
      </c>
      <c r="B203" s="126" t="s">
        <v>853</v>
      </c>
      <c r="C203" s="126" t="s">
        <v>567</v>
      </c>
      <c r="D203" s="126" t="s">
        <v>568</v>
      </c>
      <c r="E203" s="123" t="s">
        <v>837</v>
      </c>
      <c r="F203" s="126" t="s">
        <v>577</v>
      </c>
      <c r="G203" s="123" t="s">
        <v>838</v>
      </c>
      <c r="H203" s="126" t="s">
        <v>791</v>
      </c>
      <c r="I203" s="126" t="s">
        <v>573</v>
      </c>
      <c r="J203" s="123" t="s">
        <v>839</v>
      </c>
    </row>
    <row r="204" ht="18.75" customHeight="1" spans="1:10">
      <c r="A204" s="123" t="str">
        <f t="shared" si="32"/>
        <v>    2024年推广站结转中央农业转变方式工作经费</v>
      </c>
      <c r="B204" s="126" t="s">
        <v>853</v>
      </c>
      <c r="C204" s="126" t="s">
        <v>586</v>
      </c>
      <c r="D204" s="126" t="s">
        <v>587</v>
      </c>
      <c r="E204" s="123" t="s">
        <v>588</v>
      </c>
      <c r="F204" s="126" t="s">
        <v>577</v>
      </c>
      <c r="G204" s="123" t="s">
        <v>840</v>
      </c>
      <c r="H204" s="126" t="s">
        <v>579</v>
      </c>
      <c r="I204" s="126" t="s">
        <v>573</v>
      </c>
      <c r="J204" s="123" t="s">
        <v>589</v>
      </c>
    </row>
    <row r="205" ht="18.75" customHeight="1" spans="1:10">
      <c r="A205" s="123" t="str">
        <f t="shared" si="32"/>
        <v>    2024年推广站结转中央农业转变方式工作经费</v>
      </c>
      <c r="B205" s="126" t="s">
        <v>853</v>
      </c>
      <c r="C205" s="126" t="s">
        <v>590</v>
      </c>
      <c r="D205" s="126" t="s">
        <v>591</v>
      </c>
      <c r="E205" s="123" t="s">
        <v>592</v>
      </c>
      <c r="F205" s="126" t="s">
        <v>577</v>
      </c>
      <c r="G205" s="123" t="s">
        <v>840</v>
      </c>
      <c r="H205" s="126" t="s">
        <v>579</v>
      </c>
      <c r="I205" s="126" t="s">
        <v>573</v>
      </c>
      <c r="J205" s="123" t="s">
        <v>593</v>
      </c>
    </row>
    <row r="206" ht="18.75" customHeight="1" spans="1:10">
      <c r="A206" s="123" t="str">
        <f t="shared" ref="A206:A208" si="33">"    "&amp;"疫控结转2017年农业生产发展专项资金"</f>
        <v>    疫控结转2017年农业生产发展专项资金</v>
      </c>
      <c r="B206" s="126" t="s">
        <v>538</v>
      </c>
      <c r="C206" s="126" t="s">
        <v>567</v>
      </c>
      <c r="D206" s="126" t="s">
        <v>568</v>
      </c>
      <c r="E206" s="123" t="s">
        <v>837</v>
      </c>
      <c r="F206" s="126" t="s">
        <v>577</v>
      </c>
      <c r="G206" s="123" t="s">
        <v>838</v>
      </c>
      <c r="H206" s="126" t="s">
        <v>791</v>
      </c>
      <c r="I206" s="126" t="s">
        <v>573</v>
      </c>
      <c r="J206" s="123" t="s">
        <v>839</v>
      </c>
    </row>
    <row r="207" ht="18.75" customHeight="1" spans="1:10">
      <c r="A207" s="123" t="str">
        <f t="shared" si="33"/>
        <v>    疫控结转2017年农业生产发展专项资金</v>
      </c>
      <c r="B207" s="126" t="s">
        <v>538</v>
      </c>
      <c r="C207" s="126" t="s">
        <v>586</v>
      </c>
      <c r="D207" s="126" t="s">
        <v>587</v>
      </c>
      <c r="E207" s="123" t="s">
        <v>588</v>
      </c>
      <c r="F207" s="126" t="s">
        <v>577</v>
      </c>
      <c r="G207" s="123" t="s">
        <v>840</v>
      </c>
      <c r="H207" s="126" t="s">
        <v>579</v>
      </c>
      <c r="I207" s="126" t="s">
        <v>573</v>
      </c>
      <c r="J207" s="123" t="s">
        <v>589</v>
      </c>
    </row>
    <row r="208" ht="18.75" customHeight="1" spans="1:10">
      <c r="A208" s="123" t="str">
        <f t="shared" si="33"/>
        <v>    疫控结转2017年农业生产发展专项资金</v>
      </c>
      <c r="B208" s="126" t="s">
        <v>538</v>
      </c>
      <c r="C208" s="126" t="s">
        <v>590</v>
      </c>
      <c r="D208" s="126" t="s">
        <v>591</v>
      </c>
      <c r="E208" s="123" t="s">
        <v>592</v>
      </c>
      <c r="F208" s="126" t="s">
        <v>577</v>
      </c>
      <c r="G208" s="123" t="s">
        <v>840</v>
      </c>
      <c r="H208" s="126" t="s">
        <v>579</v>
      </c>
      <c r="I208" s="126" t="s">
        <v>573</v>
      </c>
      <c r="J208" s="123" t="s">
        <v>593</v>
      </c>
    </row>
    <row r="209" ht="18.75" customHeight="1" spans="1:10">
      <c r="A209" s="123" t="str">
        <f t="shared" ref="A209:A212" si="34">"    "&amp;"2025年税务局返还手续费资金"</f>
        <v>    2025年税务局返还手续费资金</v>
      </c>
      <c r="B209" s="126" t="s">
        <v>813</v>
      </c>
      <c r="C209" s="126" t="s">
        <v>567</v>
      </c>
      <c r="D209" s="126" t="s">
        <v>568</v>
      </c>
      <c r="E209" s="123" t="s">
        <v>622</v>
      </c>
      <c r="F209" s="126" t="s">
        <v>570</v>
      </c>
      <c r="G209" s="123" t="s">
        <v>854</v>
      </c>
      <c r="H209" s="126" t="s">
        <v>619</v>
      </c>
      <c r="I209" s="126" t="s">
        <v>573</v>
      </c>
      <c r="J209" s="123" t="s">
        <v>855</v>
      </c>
    </row>
    <row r="210" ht="18.75" customHeight="1" spans="1:10">
      <c r="A210" s="123" t="str">
        <f t="shared" si="34"/>
        <v>    2025年税务局返还手续费资金</v>
      </c>
      <c r="B210" s="126" t="s">
        <v>817</v>
      </c>
      <c r="C210" s="126" t="s">
        <v>567</v>
      </c>
      <c r="D210" s="126" t="s">
        <v>575</v>
      </c>
      <c r="E210" s="123" t="s">
        <v>598</v>
      </c>
      <c r="F210" s="126" t="s">
        <v>577</v>
      </c>
      <c r="G210" s="123" t="s">
        <v>599</v>
      </c>
      <c r="H210" s="126" t="s">
        <v>579</v>
      </c>
      <c r="I210" s="126" t="s">
        <v>573</v>
      </c>
      <c r="J210" s="123" t="s">
        <v>856</v>
      </c>
    </row>
    <row r="211" ht="18.75" customHeight="1" spans="1:10">
      <c r="A211" s="123" t="str">
        <f t="shared" si="34"/>
        <v>    2025年税务局返还手续费资金</v>
      </c>
      <c r="B211" s="126" t="s">
        <v>817</v>
      </c>
      <c r="C211" s="126" t="s">
        <v>586</v>
      </c>
      <c r="D211" s="126" t="s">
        <v>587</v>
      </c>
      <c r="E211" s="123" t="s">
        <v>717</v>
      </c>
      <c r="F211" s="126" t="s">
        <v>570</v>
      </c>
      <c r="G211" s="123" t="s">
        <v>822</v>
      </c>
      <c r="H211" s="126" t="s">
        <v>676</v>
      </c>
      <c r="I211" s="126" t="s">
        <v>580</v>
      </c>
      <c r="J211" s="123" t="s">
        <v>857</v>
      </c>
    </row>
    <row r="212" ht="18.75" customHeight="1" spans="1:10">
      <c r="A212" s="123" t="str">
        <f t="shared" si="34"/>
        <v>    2025年税务局返还手续费资金</v>
      </c>
      <c r="B212" s="126" t="s">
        <v>817</v>
      </c>
      <c r="C212" s="126" t="s">
        <v>590</v>
      </c>
      <c r="D212" s="126" t="s">
        <v>591</v>
      </c>
      <c r="E212" s="123" t="s">
        <v>629</v>
      </c>
      <c r="F212" s="126" t="s">
        <v>577</v>
      </c>
      <c r="G212" s="123" t="s">
        <v>599</v>
      </c>
      <c r="H212" s="126" t="s">
        <v>579</v>
      </c>
      <c r="I212" s="126" t="s">
        <v>573</v>
      </c>
      <c r="J212" s="123" t="s">
        <v>593</v>
      </c>
    </row>
    <row r="213" ht="18.75" customHeight="1" spans="1:10">
      <c r="A213" s="123" t="str">
        <f t="shared" ref="A213:A215" si="35">"    "&amp;"耿马县边境动物疫情监测站项目资金"</f>
        <v>    耿马县边境动物疫情监测站项目资金</v>
      </c>
      <c r="B213" s="126" t="s">
        <v>526</v>
      </c>
      <c r="C213" s="126" t="s">
        <v>567</v>
      </c>
      <c r="D213" s="126" t="s">
        <v>568</v>
      </c>
      <c r="E213" s="123" t="s">
        <v>837</v>
      </c>
      <c r="F213" s="126" t="s">
        <v>577</v>
      </c>
      <c r="G213" s="123" t="s">
        <v>858</v>
      </c>
      <c r="H213" s="126" t="s">
        <v>791</v>
      </c>
      <c r="I213" s="126" t="s">
        <v>573</v>
      </c>
      <c r="J213" s="123" t="s">
        <v>839</v>
      </c>
    </row>
    <row r="214" ht="18.75" customHeight="1" spans="1:10">
      <c r="A214" s="123" t="str">
        <f t="shared" si="35"/>
        <v>    耿马县边境动物疫情监测站项目资金</v>
      </c>
      <c r="B214" s="126" t="s">
        <v>526</v>
      </c>
      <c r="C214" s="126" t="s">
        <v>586</v>
      </c>
      <c r="D214" s="126" t="s">
        <v>587</v>
      </c>
      <c r="E214" s="123" t="s">
        <v>588</v>
      </c>
      <c r="F214" s="126" t="s">
        <v>577</v>
      </c>
      <c r="G214" s="123" t="s">
        <v>840</v>
      </c>
      <c r="H214" s="126" t="s">
        <v>579</v>
      </c>
      <c r="I214" s="126" t="s">
        <v>573</v>
      </c>
      <c r="J214" s="123" t="s">
        <v>589</v>
      </c>
    </row>
    <row r="215" ht="18.75" customHeight="1" spans="1:10">
      <c r="A215" s="123" t="str">
        <f t="shared" si="35"/>
        <v>    耿马县边境动物疫情监测站项目资金</v>
      </c>
      <c r="B215" s="126" t="s">
        <v>526</v>
      </c>
      <c r="C215" s="126" t="s">
        <v>590</v>
      </c>
      <c r="D215" s="126" t="s">
        <v>591</v>
      </c>
      <c r="E215" s="123" t="s">
        <v>592</v>
      </c>
      <c r="F215" s="126" t="s">
        <v>577</v>
      </c>
      <c r="G215" s="123" t="s">
        <v>840</v>
      </c>
      <c r="H215" s="126" t="s">
        <v>579</v>
      </c>
      <c r="I215" s="126" t="s">
        <v>573</v>
      </c>
      <c r="J215" s="123" t="s">
        <v>593</v>
      </c>
    </row>
    <row r="216" ht="18.75" customHeight="1" spans="1:10">
      <c r="A216" s="123" t="str">
        <f>"    "&amp;"农业农村局返还草原管护工作经费"</f>
        <v>    农业农村局返还草原管护工作经费</v>
      </c>
      <c r="B216" s="126" t="s">
        <v>528</v>
      </c>
      <c r="C216" s="126" t="s">
        <v>567</v>
      </c>
      <c r="D216" s="126" t="s">
        <v>568</v>
      </c>
      <c r="E216" s="123" t="s">
        <v>837</v>
      </c>
      <c r="F216" s="126" t="s">
        <v>577</v>
      </c>
      <c r="G216" s="123" t="s">
        <v>838</v>
      </c>
      <c r="H216" s="126" t="s">
        <v>791</v>
      </c>
      <c r="I216" s="126" t="s">
        <v>573</v>
      </c>
      <c r="J216" s="123" t="s">
        <v>839</v>
      </c>
    </row>
    <row r="217" ht="18.75" customHeight="1" spans="1:10">
      <c r="A217" s="123" t="str">
        <f t="shared" ref="A216:A218" si="36">"    "&amp;"农业局返还草原管护工作经费"</f>
        <v>    农业局返还草原管护工作经费</v>
      </c>
      <c r="B217" s="126" t="s">
        <v>859</v>
      </c>
      <c r="C217" s="126" t="s">
        <v>586</v>
      </c>
      <c r="D217" s="126" t="s">
        <v>587</v>
      </c>
      <c r="E217" s="123" t="s">
        <v>588</v>
      </c>
      <c r="F217" s="126" t="s">
        <v>577</v>
      </c>
      <c r="G217" s="123" t="s">
        <v>840</v>
      </c>
      <c r="H217" s="126" t="s">
        <v>579</v>
      </c>
      <c r="I217" s="126" t="s">
        <v>573</v>
      </c>
      <c r="J217" s="123" t="s">
        <v>589</v>
      </c>
    </row>
    <row r="218" ht="18.75" customHeight="1" spans="1:10">
      <c r="A218" s="123" t="str">
        <f t="shared" si="36"/>
        <v>    农业局返还草原管护工作经费</v>
      </c>
      <c r="B218" s="126" t="s">
        <v>859</v>
      </c>
      <c r="C218" s="126" t="s">
        <v>590</v>
      </c>
      <c r="D218" s="126" t="s">
        <v>591</v>
      </c>
      <c r="E218" s="123" t="s">
        <v>592</v>
      </c>
      <c r="F218" s="126" t="s">
        <v>577</v>
      </c>
      <c r="G218" s="123" t="s">
        <v>840</v>
      </c>
      <c r="H218" s="126" t="s">
        <v>579</v>
      </c>
      <c r="I218" s="126" t="s">
        <v>573</v>
      </c>
      <c r="J218" s="123" t="s">
        <v>593</v>
      </c>
    </row>
    <row r="219" ht="18.75" customHeight="1" spans="1:10">
      <c r="A219" s="123" t="str">
        <f t="shared" ref="A219:A221" si="37">"    "&amp;"推广站结转搬迁费资金"</f>
        <v>    推广站结转搬迁费资金</v>
      </c>
      <c r="B219" s="126" t="s">
        <v>860</v>
      </c>
      <c r="C219" s="126" t="s">
        <v>567</v>
      </c>
      <c r="D219" s="126" t="s">
        <v>568</v>
      </c>
      <c r="E219" s="123" t="s">
        <v>837</v>
      </c>
      <c r="F219" s="126" t="s">
        <v>577</v>
      </c>
      <c r="G219" s="123" t="s">
        <v>838</v>
      </c>
      <c r="H219" s="126" t="s">
        <v>791</v>
      </c>
      <c r="I219" s="126" t="s">
        <v>573</v>
      </c>
      <c r="J219" s="123" t="s">
        <v>839</v>
      </c>
    </row>
    <row r="220" ht="18.75" customHeight="1" spans="1:10">
      <c r="A220" s="123" t="str">
        <f t="shared" si="37"/>
        <v>    推广站结转搬迁费资金</v>
      </c>
      <c r="B220" s="126" t="s">
        <v>860</v>
      </c>
      <c r="C220" s="126" t="s">
        <v>586</v>
      </c>
      <c r="D220" s="126" t="s">
        <v>587</v>
      </c>
      <c r="E220" s="123" t="s">
        <v>588</v>
      </c>
      <c r="F220" s="126" t="s">
        <v>577</v>
      </c>
      <c r="G220" s="123" t="s">
        <v>840</v>
      </c>
      <c r="H220" s="126" t="s">
        <v>579</v>
      </c>
      <c r="I220" s="126" t="s">
        <v>573</v>
      </c>
      <c r="J220" s="123" t="s">
        <v>589</v>
      </c>
    </row>
    <row r="221" ht="18.75" customHeight="1" spans="1:10">
      <c r="A221" s="123" t="str">
        <f t="shared" si="37"/>
        <v>    推广站结转搬迁费资金</v>
      </c>
      <c r="B221" s="126" t="s">
        <v>860</v>
      </c>
      <c r="C221" s="126" t="s">
        <v>590</v>
      </c>
      <c r="D221" s="126" t="s">
        <v>591</v>
      </c>
      <c r="E221" s="123" t="s">
        <v>592</v>
      </c>
      <c r="F221" s="126" t="s">
        <v>577</v>
      </c>
      <c r="G221" s="123" t="s">
        <v>840</v>
      </c>
      <c r="H221" s="126" t="s">
        <v>579</v>
      </c>
      <c r="I221" s="126" t="s">
        <v>573</v>
      </c>
      <c r="J221" s="123" t="s">
        <v>593</v>
      </c>
    </row>
    <row r="222" ht="18.75" customHeight="1" spans="1:10">
      <c r="A222" s="123" t="str">
        <f t="shared" ref="A222:A224" si="38">"    "&amp;"2024年2月疫控拨入防疫补助经费"</f>
        <v>    2024年2月疫控拨入防疫补助经费</v>
      </c>
      <c r="B222" s="126" t="s">
        <v>861</v>
      </c>
      <c r="C222" s="126" t="s">
        <v>567</v>
      </c>
      <c r="D222" s="126" t="s">
        <v>568</v>
      </c>
      <c r="E222" s="123" t="s">
        <v>837</v>
      </c>
      <c r="F222" s="126" t="s">
        <v>577</v>
      </c>
      <c r="G222" s="123" t="s">
        <v>838</v>
      </c>
      <c r="H222" s="126" t="s">
        <v>791</v>
      </c>
      <c r="I222" s="126" t="s">
        <v>573</v>
      </c>
      <c r="J222" s="123" t="s">
        <v>839</v>
      </c>
    </row>
    <row r="223" ht="18.75" customHeight="1" spans="1:10">
      <c r="A223" s="123" t="str">
        <f t="shared" si="38"/>
        <v>    2024年2月疫控拨入防疫补助经费</v>
      </c>
      <c r="B223" s="126" t="s">
        <v>861</v>
      </c>
      <c r="C223" s="126" t="s">
        <v>586</v>
      </c>
      <c r="D223" s="126" t="s">
        <v>587</v>
      </c>
      <c r="E223" s="123" t="s">
        <v>588</v>
      </c>
      <c r="F223" s="126" t="s">
        <v>577</v>
      </c>
      <c r="G223" s="123" t="s">
        <v>840</v>
      </c>
      <c r="H223" s="126" t="s">
        <v>579</v>
      </c>
      <c r="I223" s="126" t="s">
        <v>573</v>
      </c>
      <c r="J223" s="123" t="s">
        <v>589</v>
      </c>
    </row>
    <row r="224" ht="18.75" customHeight="1" spans="1:10">
      <c r="A224" s="123" t="str">
        <f t="shared" si="38"/>
        <v>    2024年2月疫控拨入防疫补助经费</v>
      </c>
      <c r="B224" s="126" t="s">
        <v>861</v>
      </c>
      <c r="C224" s="126" t="s">
        <v>590</v>
      </c>
      <c r="D224" s="126" t="s">
        <v>591</v>
      </c>
      <c r="E224" s="123" t="s">
        <v>592</v>
      </c>
      <c r="F224" s="126" t="s">
        <v>577</v>
      </c>
      <c r="G224" s="123" t="s">
        <v>840</v>
      </c>
      <c r="H224" s="126" t="s">
        <v>579</v>
      </c>
      <c r="I224" s="126" t="s">
        <v>573</v>
      </c>
      <c r="J224" s="123" t="s">
        <v>593</v>
      </c>
    </row>
    <row r="225" ht="18.75" customHeight="1" spans="1:10">
      <c r="A225" s="123" t="str">
        <f t="shared" ref="A225:A227" si="39">"    "&amp;"耿马县边境动物疫情监测站项目经费"</f>
        <v>    耿马县边境动物疫情监测站项目经费</v>
      </c>
      <c r="B225" s="126" t="s">
        <v>523</v>
      </c>
      <c r="C225" s="126" t="s">
        <v>567</v>
      </c>
      <c r="D225" s="126" t="s">
        <v>575</v>
      </c>
      <c r="E225" s="123" t="s">
        <v>862</v>
      </c>
      <c r="F225" s="126" t="s">
        <v>570</v>
      </c>
      <c r="G225" s="123" t="s">
        <v>578</v>
      </c>
      <c r="H225" s="126" t="s">
        <v>579</v>
      </c>
      <c r="I225" s="126" t="s">
        <v>580</v>
      </c>
      <c r="J225" s="123" t="s">
        <v>863</v>
      </c>
    </row>
    <row r="226" ht="18.75" customHeight="1" spans="1:10">
      <c r="A226" s="123" t="str">
        <f t="shared" si="39"/>
        <v>    耿马县边境动物疫情监测站项目经费</v>
      </c>
      <c r="B226" s="126" t="s">
        <v>523</v>
      </c>
      <c r="C226" s="126" t="s">
        <v>586</v>
      </c>
      <c r="D226" s="126" t="s">
        <v>708</v>
      </c>
      <c r="E226" s="123" t="s">
        <v>864</v>
      </c>
      <c r="F226" s="126" t="s">
        <v>577</v>
      </c>
      <c r="G226" s="123" t="s">
        <v>847</v>
      </c>
      <c r="H226" s="126" t="s">
        <v>676</v>
      </c>
      <c r="I226" s="126" t="s">
        <v>573</v>
      </c>
      <c r="J226" s="123" t="s">
        <v>523</v>
      </c>
    </row>
    <row r="227" ht="18.75" customHeight="1" spans="1:10">
      <c r="A227" s="123" t="str">
        <f t="shared" si="39"/>
        <v>    耿马县边境动物疫情监测站项目经费</v>
      </c>
      <c r="B227" s="126" t="s">
        <v>523</v>
      </c>
      <c r="C227" s="126" t="s">
        <v>590</v>
      </c>
      <c r="D227" s="126" t="s">
        <v>591</v>
      </c>
      <c r="E227" s="123" t="s">
        <v>865</v>
      </c>
      <c r="F227" s="126" t="s">
        <v>570</v>
      </c>
      <c r="G227" s="123" t="s">
        <v>578</v>
      </c>
      <c r="H227" s="126" t="s">
        <v>579</v>
      </c>
      <c r="I227" s="126" t="s">
        <v>580</v>
      </c>
      <c r="J227" s="123" t="s">
        <v>866</v>
      </c>
    </row>
    <row r="228" ht="18.75" customHeight="1" spans="1:10">
      <c r="A228" s="123" t="str">
        <f t="shared" ref="A228:A230" si="40">"    "&amp;"2022年中央动物防疫补助经费"</f>
        <v>    2022年中央动物防疫补助经费</v>
      </c>
      <c r="B228" s="126" t="s">
        <v>502</v>
      </c>
      <c r="C228" s="126" t="s">
        <v>567</v>
      </c>
      <c r="D228" s="126" t="s">
        <v>568</v>
      </c>
      <c r="E228" s="123" t="s">
        <v>837</v>
      </c>
      <c r="F228" s="126" t="s">
        <v>577</v>
      </c>
      <c r="G228" s="123" t="s">
        <v>838</v>
      </c>
      <c r="H228" s="126" t="s">
        <v>791</v>
      </c>
      <c r="I228" s="126" t="s">
        <v>573</v>
      </c>
      <c r="J228" s="123" t="s">
        <v>839</v>
      </c>
    </row>
    <row r="229" ht="18.75" customHeight="1" spans="1:10">
      <c r="A229" s="123" t="str">
        <f t="shared" si="40"/>
        <v>    2022年中央动物防疫补助经费</v>
      </c>
      <c r="B229" s="126" t="s">
        <v>502</v>
      </c>
      <c r="C229" s="126" t="s">
        <v>586</v>
      </c>
      <c r="D229" s="126" t="s">
        <v>587</v>
      </c>
      <c r="E229" s="123" t="s">
        <v>588</v>
      </c>
      <c r="F229" s="126" t="s">
        <v>570</v>
      </c>
      <c r="G229" s="123" t="s">
        <v>850</v>
      </c>
      <c r="H229" s="126" t="s">
        <v>579</v>
      </c>
      <c r="I229" s="126" t="s">
        <v>580</v>
      </c>
      <c r="J229" s="123" t="s">
        <v>589</v>
      </c>
    </row>
    <row r="230" ht="18.75" customHeight="1" spans="1:10">
      <c r="A230" s="123" t="str">
        <f t="shared" si="40"/>
        <v>    2022年中央动物防疫补助经费</v>
      </c>
      <c r="B230" s="126" t="s">
        <v>502</v>
      </c>
      <c r="C230" s="126" t="s">
        <v>590</v>
      </c>
      <c r="D230" s="126" t="s">
        <v>591</v>
      </c>
      <c r="E230" s="123" t="s">
        <v>592</v>
      </c>
      <c r="F230" s="126" t="s">
        <v>570</v>
      </c>
      <c r="G230" s="123" t="s">
        <v>850</v>
      </c>
      <c r="H230" s="126" t="s">
        <v>579</v>
      </c>
      <c r="I230" s="126" t="s">
        <v>580</v>
      </c>
      <c r="J230" s="123" t="s">
        <v>593</v>
      </c>
    </row>
    <row r="231" ht="18.75" customHeight="1" spans="1:10">
      <c r="A231" s="125" t="s">
        <v>74</v>
      </c>
      <c r="B231" s="25"/>
      <c r="C231" s="25"/>
      <c r="D231" s="25"/>
      <c r="E231" s="25"/>
      <c r="F231" s="25"/>
      <c r="G231" s="25"/>
      <c r="H231" s="25"/>
      <c r="I231" s="25"/>
      <c r="J231" s="25"/>
    </row>
    <row r="232" ht="18.75" customHeight="1" spans="1:10">
      <c r="A232" s="123" t="str">
        <f t="shared" si="3"/>
        <v>    2025年手续费资金</v>
      </c>
      <c r="B232" s="126" t="s">
        <v>867</v>
      </c>
      <c r="C232" s="126" t="s">
        <v>567</v>
      </c>
      <c r="D232" s="126" t="s">
        <v>568</v>
      </c>
      <c r="E232" s="123" t="s">
        <v>622</v>
      </c>
      <c r="F232" s="126" t="s">
        <v>570</v>
      </c>
      <c r="G232" s="123" t="s">
        <v>868</v>
      </c>
      <c r="H232" s="126" t="s">
        <v>619</v>
      </c>
      <c r="I232" s="126" t="s">
        <v>573</v>
      </c>
      <c r="J232" s="123" t="s">
        <v>574</v>
      </c>
    </row>
    <row r="233" ht="18.75" customHeight="1" spans="1:10">
      <c r="A233" s="123" t="str">
        <f t="shared" si="3"/>
        <v>    2025年手续费资金</v>
      </c>
      <c r="B233" s="126" t="s">
        <v>867</v>
      </c>
      <c r="C233" s="126" t="s">
        <v>567</v>
      </c>
      <c r="D233" s="126" t="s">
        <v>575</v>
      </c>
      <c r="E233" s="123" t="s">
        <v>598</v>
      </c>
      <c r="F233" s="126" t="s">
        <v>577</v>
      </c>
      <c r="G233" s="123" t="s">
        <v>599</v>
      </c>
      <c r="H233" s="126" t="s">
        <v>579</v>
      </c>
      <c r="I233" s="126" t="s">
        <v>573</v>
      </c>
      <c r="J233" s="123" t="s">
        <v>581</v>
      </c>
    </row>
    <row r="234" ht="18.75" customHeight="1" spans="1:10">
      <c r="A234" s="123" t="str">
        <f t="shared" si="3"/>
        <v>    2025年手续费资金</v>
      </c>
      <c r="B234" s="126" t="s">
        <v>867</v>
      </c>
      <c r="C234" s="126" t="s">
        <v>567</v>
      </c>
      <c r="D234" s="126" t="s">
        <v>582</v>
      </c>
      <c r="E234" s="123" t="s">
        <v>670</v>
      </c>
      <c r="F234" s="126" t="s">
        <v>577</v>
      </c>
      <c r="G234" s="123" t="s">
        <v>599</v>
      </c>
      <c r="H234" s="126" t="s">
        <v>579</v>
      </c>
      <c r="I234" s="126" t="s">
        <v>573</v>
      </c>
      <c r="J234" s="123" t="s">
        <v>585</v>
      </c>
    </row>
    <row r="235" ht="18.75" customHeight="1" spans="1:10">
      <c r="A235" s="123" t="str">
        <f t="shared" si="3"/>
        <v>    2025年手续费资金</v>
      </c>
      <c r="B235" s="126" t="s">
        <v>867</v>
      </c>
      <c r="C235" s="126" t="s">
        <v>586</v>
      </c>
      <c r="D235" s="126" t="s">
        <v>602</v>
      </c>
      <c r="E235" s="123" t="s">
        <v>717</v>
      </c>
      <c r="F235" s="126" t="s">
        <v>617</v>
      </c>
      <c r="G235" s="123" t="s">
        <v>868</v>
      </c>
      <c r="H235" s="126" t="s">
        <v>619</v>
      </c>
      <c r="I235" s="126" t="s">
        <v>573</v>
      </c>
      <c r="J235" s="123" t="s">
        <v>606</v>
      </c>
    </row>
    <row r="236" ht="18.75" customHeight="1" spans="1:10">
      <c r="A236" s="123" t="str">
        <f t="shared" si="3"/>
        <v>    2025年手续费资金</v>
      </c>
      <c r="B236" s="126" t="s">
        <v>867</v>
      </c>
      <c r="C236" s="126" t="s">
        <v>590</v>
      </c>
      <c r="D236" s="126" t="s">
        <v>591</v>
      </c>
      <c r="E236" s="123" t="s">
        <v>592</v>
      </c>
      <c r="F236" s="126" t="s">
        <v>577</v>
      </c>
      <c r="G236" s="123" t="s">
        <v>599</v>
      </c>
      <c r="H236" s="126" t="s">
        <v>579</v>
      </c>
      <c r="I236" s="126" t="s">
        <v>580</v>
      </c>
      <c r="J236" s="123" t="s">
        <v>593</v>
      </c>
    </row>
    <row r="237" ht="18.75" customHeight="1" spans="1:10">
      <c r="A237" s="123" t="str">
        <f t="shared" ref="A237:A241" si="41">"    "&amp;"玉米试验经费"</f>
        <v>    玉米试验经费</v>
      </c>
      <c r="B237" s="126" t="s">
        <v>498</v>
      </c>
      <c r="C237" s="126" t="s">
        <v>567</v>
      </c>
      <c r="D237" s="126" t="s">
        <v>568</v>
      </c>
      <c r="E237" s="123" t="s">
        <v>869</v>
      </c>
      <c r="F237" s="126" t="s">
        <v>577</v>
      </c>
      <c r="G237" s="123" t="s">
        <v>746</v>
      </c>
      <c r="H237" s="126" t="s">
        <v>659</v>
      </c>
      <c r="I237" s="126" t="s">
        <v>573</v>
      </c>
      <c r="J237" s="123" t="s">
        <v>870</v>
      </c>
    </row>
    <row r="238" ht="18.75" customHeight="1" spans="1:10">
      <c r="A238" s="123" t="str">
        <f t="shared" si="41"/>
        <v>    玉米试验经费</v>
      </c>
      <c r="B238" s="126" t="s">
        <v>498</v>
      </c>
      <c r="C238" s="126" t="s">
        <v>567</v>
      </c>
      <c r="D238" s="126" t="s">
        <v>575</v>
      </c>
      <c r="E238" s="123" t="s">
        <v>862</v>
      </c>
      <c r="F238" s="126" t="s">
        <v>577</v>
      </c>
      <c r="G238" s="123" t="s">
        <v>578</v>
      </c>
      <c r="H238" s="126" t="s">
        <v>579</v>
      </c>
      <c r="I238" s="126" t="s">
        <v>573</v>
      </c>
      <c r="J238" s="123" t="s">
        <v>863</v>
      </c>
    </row>
    <row r="239" ht="18.75" customHeight="1" spans="1:10">
      <c r="A239" s="123" t="str">
        <f t="shared" si="41"/>
        <v>    玉米试验经费</v>
      </c>
      <c r="B239" s="126" t="s">
        <v>498</v>
      </c>
      <c r="C239" s="126" t="s">
        <v>586</v>
      </c>
      <c r="D239" s="126" t="s">
        <v>587</v>
      </c>
      <c r="E239" s="123" t="s">
        <v>871</v>
      </c>
      <c r="F239" s="126" t="s">
        <v>577</v>
      </c>
      <c r="G239" s="123" t="s">
        <v>872</v>
      </c>
      <c r="H239" s="126" t="s">
        <v>644</v>
      </c>
      <c r="I239" s="126" t="s">
        <v>573</v>
      </c>
      <c r="J239" s="123" t="s">
        <v>873</v>
      </c>
    </row>
    <row r="240" ht="18.75" customHeight="1" spans="1:10">
      <c r="A240" s="123" t="str">
        <f t="shared" si="41"/>
        <v>    玉米试验经费</v>
      </c>
      <c r="B240" s="126" t="s">
        <v>498</v>
      </c>
      <c r="C240" s="126" t="s">
        <v>586</v>
      </c>
      <c r="D240" s="126" t="s">
        <v>708</v>
      </c>
      <c r="E240" s="123" t="s">
        <v>874</v>
      </c>
      <c r="F240" s="126" t="s">
        <v>577</v>
      </c>
      <c r="G240" s="123" t="s">
        <v>845</v>
      </c>
      <c r="H240" s="126" t="s">
        <v>691</v>
      </c>
      <c r="I240" s="126" t="s">
        <v>573</v>
      </c>
      <c r="J240" s="123" t="s">
        <v>875</v>
      </c>
    </row>
    <row r="241" ht="18.75" customHeight="1" spans="1:10">
      <c r="A241" s="123" t="str">
        <f t="shared" si="41"/>
        <v>    玉米试验经费</v>
      </c>
      <c r="B241" s="126" t="s">
        <v>498</v>
      </c>
      <c r="C241" s="126" t="s">
        <v>590</v>
      </c>
      <c r="D241" s="126" t="s">
        <v>591</v>
      </c>
      <c r="E241" s="123" t="s">
        <v>865</v>
      </c>
      <c r="F241" s="126" t="s">
        <v>570</v>
      </c>
      <c r="G241" s="123" t="s">
        <v>599</v>
      </c>
      <c r="H241" s="126" t="s">
        <v>579</v>
      </c>
      <c r="I241" s="126" t="s">
        <v>580</v>
      </c>
      <c r="J241" s="123" t="s">
        <v>866</v>
      </c>
    </row>
    <row r="242" ht="18.75" customHeight="1" spans="1:10">
      <c r="A242" s="123" t="str">
        <f t="shared" ref="A242:A245" si="42">"    "&amp;"2022年食品安全监管项目经费"</f>
        <v>    2022年食品安全监管项目经费</v>
      </c>
      <c r="B242" s="126" t="s">
        <v>876</v>
      </c>
      <c r="C242" s="126" t="s">
        <v>567</v>
      </c>
      <c r="D242" s="126" t="s">
        <v>568</v>
      </c>
      <c r="E242" s="123" t="s">
        <v>837</v>
      </c>
      <c r="F242" s="126" t="s">
        <v>577</v>
      </c>
      <c r="G242" s="123" t="s">
        <v>578</v>
      </c>
      <c r="H242" s="126" t="s">
        <v>791</v>
      </c>
      <c r="I242" s="126" t="s">
        <v>573</v>
      </c>
      <c r="J242" s="123" t="s">
        <v>839</v>
      </c>
    </row>
    <row r="243" ht="18.75" customHeight="1" spans="1:10">
      <c r="A243" s="123" t="str">
        <f t="shared" si="42"/>
        <v>    2022年食品安全监管项目经费</v>
      </c>
      <c r="B243" s="126" t="s">
        <v>876</v>
      </c>
      <c r="C243" s="126" t="s">
        <v>586</v>
      </c>
      <c r="D243" s="126" t="s">
        <v>587</v>
      </c>
      <c r="E243" s="123" t="s">
        <v>588</v>
      </c>
      <c r="F243" s="126" t="s">
        <v>577</v>
      </c>
      <c r="G243" s="123" t="s">
        <v>578</v>
      </c>
      <c r="H243" s="126" t="s">
        <v>579</v>
      </c>
      <c r="I243" s="126" t="s">
        <v>573</v>
      </c>
      <c r="J243" s="123" t="s">
        <v>589</v>
      </c>
    </row>
    <row r="244" ht="18.75" customHeight="1" spans="1:10">
      <c r="A244" s="123" t="str">
        <f t="shared" si="42"/>
        <v>    2022年食品安全监管项目经费</v>
      </c>
      <c r="B244" s="126" t="s">
        <v>876</v>
      </c>
      <c r="C244" s="126" t="s">
        <v>586</v>
      </c>
      <c r="D244" s="126" t="s">
        <v>587</v>
      </c>
      <c r="E244" s="123" t="s">
        <v>877</v>
      </c>
      <c r="F244" s="126" t="s">
        <v>570</v>
      </c>
      <c r="G244" s="123" t="s">
        <v>609</v>
      </c>
      <c r="H244" s="126" t="s">
        <v>579</v>
      </c>
      <c r="I244" s="126" t="s">
        <v>573</v>
      </c>
      <c r="J244" s="123" t="s">
        <v>878</v>
      </c>
    </row>
    <row r="245" ht="18.75" customHeight="1" spans="1:10">
      <c r="A245" s="123" t="str">
        <f t="shared" si="42"/>
        <v>    2022年食品安全监管项目经费</v>
      </c>
      <c r="B245" s="126" t="s">
        <v>876</v>
      </c>
      <c r="C245" s="126" t="s">
        <v>590</v>
      </c>
      <c r="D245" s="126" t="s">
        <v>591</v>
      </c>
      <c r="E245" s="123" t="s">
        <v>592</v>
      </c>
      <c r="F245" s="126" t="s">
        <v>570</v>
      </c>
      <c r="G245" s="123" t="s">
        <v>599</v>
      </c>
      <c r="H245" s="126" t="s">
        <v>579</v>
      </c>
      <c r="I245" s="126" t="s">
        <v>580</v>
      </c>
      <c r="J245" s="123" t="s">
        <v>593</v>
      </c>
    </row>
    <row r="246" ht="18.75" customHeight="1" spans="1:10">
      <c r="A246" s="123" t="str">
        <f t="shared" ref="A246:A250" si="43">"    "&amp;"2025年开展农业项目工作经费"</f>
        <v>    2025年开展农业项目工作经费</v>
      </c>
      <c r="B246" s="126" t="s">
        <v>879</v>
      </c>
      <c r="C246" s="126" t="s">
        <v>567</v>
      </c>
      <c r="D246" s="126" t="s">
        <v>568</v>
      </c>
      <c r="E246" s="123" t="s">
        <v>880</v>
      </c>
      <c r="F246" s="126" t="s">
        <v>577</v>
      </c>
      <c r="G246" s="123" t="s">
        <v>578</v>
      </c>
      <c r="H246" s="126" t="s">
        <v>659</v>
      </c>
      <c r="I246" s="126" t="s">
        <v>573</v>
      </c>
      <c r="J246" s="123" t="s">
        <v>839</v>
      </c>
    </row>
    <row r="247" ht="18.75" customHeight="1" spans="1:10">
      <c r="A247" s="123" t="str">
        <f t="shared" si="43"/>
        <v>    2025年开展农业项目工作经费</v>
      </c>
      <c r="B247" s="126" t="s">
        <v>879</v>
      </c>
      <c r="C247" s="126" t="s">
        <v>567</v>
      </c>
      <c r="D247" s="126" t="s">
        <v>575</v>
      </c>
      <c r="E247" s="123" t="s">
        <v>881</v>
      </c>
      <c r="F247" s="126" t="s">
        <v>570</v>
      </c>
      <c r="G247" s="123" t="s">
        <v>882</v>
      </c>
      <c r="H247" s="126" t="s">
        <v>883</v>
      </c>
      <c r="I247" s="126" t="s">
        <v>573</v>
      </c>
      <c r="J247" s="123" t="s">
        <v>581</v>
      </c>
    </row>
    <row r="248" ht="18.75" customHeight="1" spans="1:10">
      <c r="A248" s="123" t="str">
        <f t="shared" si="43"/>
        <v>    2025年开展农业项目工作经费</v>
      </c>
      <c r="B248" s="126" t="s">
        <v>879</v>
      </c>
      <c r="C248" s="126" t="s">
        <v>567</v>
      </c>
      <c r="D248" s="126" t="s">
        <v>582</v>
      </c>
      <c r="E248" s="123" t="s">
        <v>884</v>
      </c>
      <c r="F248" s="126" t="s">
        <v>577</v>
      </c>
      <c r="G248" s="123" t="s">
        <v>609</v>
      </c>
      <c r="H248" s="126" t="s">
        <v>579</v>
      </c>
      <c r="I248" s="126" t="s">
        <v>573</v>
      </c>
      <c r="J248" s="123" t="s">
        <v>585</v>
      </c>
    </row>
    <row r="249" ht="18.75" customHeight="1" spans="1:10">
      <c r="A249" s="123" t="str">
        <f t="shared" si="43"/>
        <v>    2025年开展农业项目工作经费</v>
      </c>
      <c r="B249" s="126" t="s">
        <v>879</v>
      </c>
      <c r="C249" s="126" t="s">
        <v>586</v>
      </c>
      <c r="D249" s="126" t="s">
        <v>587</v>
      </c>
      <c r="E249" s="123" t="s">
        <v>588</v>
      </c>
      <c r="F249" s="126" t="s">
        <v>577</v>
      </c>
      <c r="G249" s="123" t="s">
        <v>578</v>
      </c>
      <c r="H249" s="126" t="s">
        <v>579</v>
      </c>
      <c r="I249" s="126" t="s">
        <v>573</v>
      </c>
      <c r="J249" s="123" t="s">
        <v>589</v>
      </c>
    </row>
    <row r="250" ht="18.75" customHeight="1" spans="1:10">
      <c r="A250" s="123" t="str">
        <f t="shared" si="43"/>
        <v>    2025年开展农业项目工作经费</v>
      </c>
      <c r="B250" s="126" t="s">
        <v>879</v>
      </c>
      <c r="C250" s="126" t="s">
        <v>590</v>
      </c>
      <c r="D250" s="126" t="s">
        <v>591</v>
      </c>
      <c r="E250" s="123" t="s">
        <v>592</v>
      </c>
      <c r="F250" s="126" t="s">
        <v>577</v>
      </c>
      <c r="G250" s="123" t="s">
        <v>599</v>
      </c>
      <c r="H250" s="126" t="s">
        <v>579</v>
      </c>
      <c r="I250" s="126" t="s">
        <v>580</v>
      </c>
      <c r="J250" s="123" t="s">
        <v>593</v>
      </c>
    </row>
    <row r="251" ht="18.75" customHeight="1" spans="1:10">
      <c r="A251" s="123" t="str">
        <f t="shared" ref="A251:A255" si="44">"    "&amp;"禁用农药及过期农药没收处置经费"</f>
        <v>    禁用农药及过期农药没收处置经费</v>
      </c>
      <c r="B251" s="126" t="s">
        <v>885</v>
      </c>
      <c r="C251" s="126" t="s">
        <v>567</v>
      </c>
      <c r="D251" s="126" t="s">
        <v>568</v>
      </c>
      <c r="E251" s="123" t="s">
        <v>837</v>
      </c>
      <c r="F251" s="126" t="s">
        <v>577</v>
      </c>
      <c r="G251" s="123" t="s">
        <v>872</v>
      </c>
      <c r="H251" s="126" t="s">
        <v>791</v>
      </c>
      <c r="I251" s="126" t="s">
        <v>573</v>
      </c>
      <c r="J251" s="123" t="s">
        <v>839</v>
      </c>
    </row>
    <row r="252" ht="18.75" customHeight="1" spans="1:10">
      <c r="A252" s="123" t="str">
        <f t="shared" si="44"/>
        <v>    禁用农药及过期农药没收处置经费</v>
      </c>
      <c r="B252" s="126" t="s">
        <v>885</v>
      </c>
      <c r="C252" s="126" t="s">
        <v>567</v>
      </c>
      <c r="D252" s="126" t="s">
        <v>575</v>
      </c>
      <c r="E252" s="123" t="s">
        <v>886</v>
      </c>
      <c r="F252" s="126" t="s">
        <v>577</v>
      </c>
      <c r="G252" s="123" t="s">
        <v>144</v>
      </c>
      <c r="H252" s="126" t="s">
        <v>579</v>
      </c>
      <c r="I252" s="126" t="s">
        <v>573</v>
      </c>
      <c r="J252" s="123" t="s">
        <v>887</v>
      </c>
    </row>
    <row r="253" ht="18.75" customHeight="1" spans="1:10">
      <c r="A253" s="123" t="str">
        <f t="shared" si="44"/>
        <v>    禁用农药及过期农药没收处置经费</v>
      </c>
      <c r="B253" s="126" t="s">
        <v>885</v>
      </c>
      <c r="C253" s="126" t="s">
        <v>567</v>
      </c>
      <c r="D253" s="126" t="s">
        <v>582</v>
      </c>
      <c r="E253" s="123" t="s">
        <v>583</v>
      </c>
      <c r="F253" s="126" t="s">
        <v>570</v>
      </c>
      <c r="G253" s="123" t="s">
        <v>599</v>
      </c>
      <c r="H253" s="126" t="s">
        <v>579</v>
      </c>
      <c r="I253" s="126" t="s">
        <v>573</v>
      </c>
      <c r="J253" s="123" t="s">
        <v>585</v>
      </c>
    </row>
    <row r="254" ht="18.75" customHeight="1" spans="1:10">
      <c r="A254" s="123" t="str">
        <f t="shared" si="44"/>
        <v>    禁用农药及过期农药没收处置经费</v>
      </c>
      <c r="B254" s="126" t="s">
        <v>885</v>
      </c>
      <c r="C254" s="126" t="s">
        <v>586</v>
      </c>
      <c r="D254" s="126" t="s">
        <v>587</v>
      </c>
      <c r="E254" s="123" t="s">
        <v>588</v>
      </c>
      <c r="F254" s="126" t="s">
        <v>577</v>
      </c>
      <c r="G254" s="123" t="s">
        <v>609</v>
      </c>
      <c r="H254" s="126" t="s">
        <v>579</v>
      </c>
      <c r="I254" s="126" t="s">
        <v>573</v>
      </c>
      <c r="J254" s="123" t="s">
        <v>589</v>
      </c>
    </row>
    <row r="255" ht="18.75" customHeight="1" spans="1:10">
      <c r="A255" s="123" t="str">
        <f t="shared" si="44"/>
        <v>    禁用农药及过期农药没收处置经费</v>
      </c>
      <c r="B255" s="126" t="s">
        <v>885</v>
      </c>
      <c r="C255" s="126" t="s">
        <v>590</v>
      </c>
      <c r="D255" s="126" t="s">
        <v>591</v>
      </c>
      <c r="E255" s="123" t="s">
        <v>592</v>
      </c>
      <c r="F255" s="126" t="s">
        <v>570</v>
      </c>
      <c r="G255" s="123" t="s">
        <v>609</v>
      </c>
      <c r="H255" s="126" t="s">
        <v>579</v>
      </c>
      <c r="I255" s="126" t="s">
        <v>580</v>
      </c>
      <c r="J255" s="123" t="s">
        <v>593</v>
      </c>
    </row>
    <row r="256" ht="18.75" customHeight="1" spans="1:10">
      <c r="A256" s="123" t="str">
        <f t="shared" ref="A256:A260" si="45">"    "&amp;"耕地质量等级取土经费"</f>
        <v>    耕地质量等级取土经费</v>
      </c>
      <c r="B256" s="126" t="s">
        <v>888</v>
      </c>
      <c r="C256" s="126" t="s">
        <v>567</v>
      </c>
      <c r="D256" s="126" t="s">
        <v>568</v>
      </c>
      <c r="E256" s="123" t="s">
        <v>837</v>
      </c>
      <c r="F256" s="126" t="s">
        <v>577</v>
      </c>
      <c r="G256" s="123" t="s">
        <v>683</v>
      </c>
      <c r="H256" s="126" t="s">
        <v>791</v>
      </c>
      <c r="I256" s="126" t="s">
        <v>573</v>
      </c>
      <c r="J256" s="123" t="s">
        <v>839</v>
      </c>
    </row>
    <row r="257" ht="18.75" customHeight="1" spans="1:10">
      <c r="A257" s="123" t="str">
        <f t="shared" si="45"/>
        <v>    耕地质量等级取土经费</v>
      </c>
      <c r="B257" s="126" t="s">
        <v>888</v>
      </c>
      <c r="C257" s="126" t="s">
        <v>567</v>
      </c>
      <c r="D257" s="126" t="s">
        <v>575</v>
      </c>
      <c r="E257" s="123" t="s">
        <v>576</v>
      </c>
      <c r="F257" s="126" t="s">
        <v>570</v>
      </c>
      <c r="G257" s="123" t="s">
        <v>578</v>
      </c>
      <c r="H257" s="126" t="s">
        <v>579</v>
      </c>
      <c r="I257" s="126" t="s">
        <v>573</v>
      </c>
      <c r="J257" s="123" t="s">
        <v>581</v>
      </c>
    </row>
    <row r="258" ht="18.75" customHeight="1" spans="1:10">
      <c r="A258" s="123" t="str">
        <f t="shared" si="45"/>
        <v>    耕地质量等级取土经费</v>
      </c>
      <c r="B258" s="126" t="s">
        <v>888</v>
      </c>
      <c r="C258" s="126" t="s">
        <v>567</v>
      </c>
      <c r="D258" s="126" t="s">
        <v>582</v>
      </c>
      <c r="E258" s="123" t="s">
        <v>583</v>
      </c>
      <c r="F258" s="126" t="s">
        <v>570</v>
      </c>
      <c r="G258" s="123" t="s">
        <v>578</v>
      </c>
      <c r="H258" s="126" t="s">
        <v>579</v>
      </c>
      <c r="I258" s="126" t="s">
        <v>573</v>
      </c>
      <c r="J258" s="123" t="s">
        <v>585</v>
      </c>
    </row>
    <row r="259" ht="18.75" customHeight="1" spans="1:10">
      <c r="A259" s="123" t="str">
        <f t="shared" si="45"/>
        <v>    耕地质量等级取土经费</v>
      </c>
      <c r="B259" s="126" t="s">
        <v>888</v>
      </c>
      <c r="C259" s="126" t="s">
        <v>586</v>
      </c>
      <c r="D259" s="126" t="s">
        <v>587</v>
      </c>
      <c r="E259" s="123" t="s">
        <v>588</v>
      </c>
      <c r="F259" s="126" t="s">
        <v>570</v>
      </c>
      <c r="G259" s="123" t="s">
        <v>578</v>
      </c>
      <c r="H259" s="126" t="s">
        <v>579</v>
      </c>
      <c r="I259" s="126" t="s">
        <v>573</v>
      </c>
      <c r="J259" s="123" t="s">
        <v>589</v>
      </c>
    </row>
    <row r="260" ht="18.75" customHeight="1" spans="1:10">
      <c r="A260" s="123" t="str">
        <f t="shared" si="45"/>
        <v>    耕地质量等级取土经费</v>
      </c>
      <c r="B260" s="126" t="s">
        <v>888</v>
      </c>
      <c r="C260" s="126" t="s">
        <v>590</v>
      </c>
      <c r="D260" s="126" t="s">
        <v>591</v>
      </c>
      <c r="E260" s="123" t="s">
        <v>592</v>
      </c>
      <c r="F260" s="126" t="s">
        <v>570</v>
      </c>
      <c r="G260" s="123" t="s">
        <v>578</v>
      </c>
      <c r="H260" s="126" t="s">
        <v>579</v>
      </c>
      <c r="I260" s="126" t="s">
        <v>580</v>
      </c>
      <c r="J260" s="123" t="s">
        <v>593</v>
      </c>
    </row>
    <row r="261" ht="18.75" customHeight="1" spans="1:10">
      <c r="A261" s="123" t="str">
        <f t="shared" ref="A261:A266" si="46">"    "&amp;"耿马县2022年杂交稻旱种项目经费"</f>
        <v>    耿马县2022年杂交稻旱种项目经费</v>
      </c>
      <c r="B261" s="126" t="s">
        <v>889</v>
      </c>
      <c r="C261" s="126" t="s">
        <v>567</v>
      </c>
      <c r="D261" s="126" t="s">
        <v>568</v>
      </c>
      <c r="E261" s="123" t="s">
        <v>837</v>
      </c>
      <c r="F261" s="126" t="s">
        <v>577</v>
      </c>
      <c r="G261" s="123" t="s">
        <v>838</v>
      </c>
      <c r="H261" s="126" t="s">
        <v>791</v>
      </c>
      <c r="I261" s="126" t="s">
        <v>573</v>
      </c>
      <c r="J261" s="123" t="s">
        <v>839</v>
      </c>
    </row>
    <row r="262" ht="18.75" customHeight="1" spans="1:10">
      <c r="A262" s="123" t="str">
        <f t="shared" si="46"/>
        <v>    耿马县2022年杂交稻旱种项目经费</v>
      </c>
      <c r="B262" s="126" t="s">
        <v>889</v>
      </c>
      <c r="C262" s="126" t="s">
        <v>567</v>
      </c>
      <c r="D262" s="126" t="s">
        <v>575</v>
      </c>
      <c r="E262" s="123" t="s">
        <v>576</v>
      </c>
      <c r="F262" s="126" t="s">
        <v>570</v>
      </c>
      <c r="G262" s="123" t="s">
        <v>599</v>
      </c>
      <c r="H262" s="126" t="s">
        <v>579</v>
      </c>
      <c r="I262" s="126" t="s">
        <v>573</v>
      </c>
      <c r="J262" s="123" t="s">
        <v>581</v>
      </c>
    </row>
    <row r="263" ht="18.75" customHeight="1" spans="1:10">
      <c r="A263" s="123" t="str">
        <f t="shared" si="46"/>
        <v>    耿马县2022年杂交稻旱种项目经费</v>
      </c>
      <c r="B263" s="126" t="s">
        <v>889</v>
      </c>
      <c r="C263" s="126" t="s">
        <v>567</v>
      </c>
      <c r="D263" s="126" t="s">
        <v>575</v>
      </c>
      <c r="E263" s="123" t="s">
        <v>849</v>
      </c>
      <c r="F263" s="126" t="s">
        <v>577</v>
      </c>
      <c r="G263" s="123" t="s">
        <v>599</v>
      </c>
      <c r="H263" s="126" t="s">
        <v>579</v>
      </c>
      <c r="I263" s="126" t="s">
        <v>573</v>
      </c>
      <c r="J263" s="123" t="s">
        <v>851</v>
      </c>
    </row>
    <row r="264" ht="18.75" customHeight="1" spans="1:10">
      <c r="A264" s="123" t="str">
        <f t="shared" si="46"/>
        <v>    耿马县2022年杂交稻旱种项目经费</v>
      </c>
      <c r="B264" s="126" t="s">
        <v>889</v>
      </c>
      <c r="C264" s="126" t="s">
        <v>567</v>
      </c>
      <c r="D264" s="126" t="s">
        <v>582</v>
      </c>
      <c r="E264" s="123" t="s">
        <v>583</v>
      </c>
      <c r="F264" s="126" t="s">
        <v>570</v>
      </c>
      <c r="G264" s="123" t="s">
        <v>609</v>
      </c>
      <c r="H264" s="126" t="s">
        <v>579</v>
      </c>
      <c r="I264" s="126" t="s">
        <v>573</v>
      </c>
      <c r="J264" s="123" t="s">
        <v>585</v>
      </c>
    </row>
    <row r="265" ht="18.75" customHeight="1" spans="1:10">
      <c r="A265" s="123" t="str">
        <f t="shared" si="46"/>
        <v>    耿马县2022年杂交稻旱种项目经费</v>
      </c>
      <c r="B265" s="126" t="s">
        <v>889</v>
      </c>
      <c r="C265" s="126" t="s">
        <v>586</v>
      </c>
      <c r="D265" s="126" t="s">
        <v>587</v>
      </c>
      <c r="E265" s="123" t="s">
        <v>588</v>
      </c>
      <c r="F265" s="126" t="s">
        <v>577</v>
      </c>
      <c r="G265" s="123" t="s">
        <v>578</v>
      </c>
      <c r="H265" s="126" t="s">
        <v>579</v>
      </c>
      <c r="I265" s="126" t="s">
        <v>573</v>
      </c>
      <c r="J265" s="123" t="s">
        <v>589</v>
      </c>
    </row>
    <row r="266" ht="18.75" customHeight="1" spans="1:10">
      <c r="A266" s="123" t="str">
        <f t="shared" si="46"/>
        <v>    耿马县2022年杂交稻旱种项目经费</v>
      </c>
      <c r="B266" s="126" t="s">
        <v>889</v>
      </c>
      <c r="C266" s="126" t="s">
        <v>590</v>
      </c>
      <c r="D266" s="126" t="s">
        <v>591</v>
      </c>
      <c r="E266" s="123" t="s">
        <v>592</v>
      </c>
      <c r="F266" s="126" t="s">
        <v>570</v>
      </c>
      <c r="G266" s="123" t="s">
        <v>609</v>
      </c>
      <c r="H266" s="126" t="s">
        <v>579</v>
      </c>
      <c r="I266" s="126" t="s">
        <v>580</v>
      </c>
      <c r="J266" s="123" t="s">
        <v>593</v>
      </c>
    </row>
    <row r="267" ht="18.75" customHeight="1" spans="1:10">
      <c r="A267" s="123" t="str">
        <f t="shared" ref="A267:A271" si="47">"    "&amp;"2019年农业生产发展专项安全县创建项目资金"</f>
        <v>    2019年农业生产发展专项安全县创建项目资金</v>
      </c>
      <c r="B267" s="126" t="s">
        <v>890</v>
      </c>
      <c r="C267" s="126" t="s">
        <v>567</v>
      </c>
      <c r="D267" s="126" t="s">
        <v>568</v>
      </c>
      <c r="E267" s="123" t="s">
        <v>837</v>
      </c>
      <c r="F267" s="126" t="s">
        <v>577</v>
      </c>
      <c r="G267" s="123" t="s">
        <v>847</v>
      </c>
      <c r="H267" s="126" t="s">
        <v>791</v>
      </c>
      <c r="I267" s="126" t="s">
        <v>573</v>
      </c>
      <c r="J267" s="123" t="s">
        <v>839</v>
      </c>
    </row>
    <row r="268" ht="18.75" customHeight="1" spans="1:10">
      <c r="A268" s="123" t="str">
        <f t="shared" si="47"/>
        <v>    2019年农业生产发展专项安全县创建项目资金</v>
      </c>
      <c r="B268" s="126" t="s">
        <v>890</v>
      </c>
      <c r="C268" s="126" t="s">
        <v>567</v>
      </c>
      <c r="D268" s="126" t="s">
        <v>575</v>
      </c>
      <c r="E268" s="123" t="s">
        <v>849</v>
      </c>
      <c r="F268" s="126" t="s">
        <v>570</v>
      </c>
      <c r="G268" s="123" t="s">
        <v>578</v>
      </c>
      <c r="H268" s="126" t="s">
        <v>579</v>
      </c>
      <c r="I268" s="126" t="s">
        <v>573</v>
      </c>
      <c r="J268" s="123" t="s">
        <v>851</v>
      </c>
    </row>
    <row r="269" ht="18.75" customHeight="1" spans="1:10">
      <c r="A269" s="123" t="str">
        <f t="shared" si="47"/>
        <v>    2019年农业生产发展专项安全县创建项目资金</v>
      </c>
      <c r="B269" s="126" t="s">
        <v>890</v>
      </c>
      <c r="C269" s="126" t="s">
        <v>567</v>
      </c>
      <c r="D269" s="126" t="s">
        <v>582</v>
      </c>
      <c r="E269" s="123" t="s">
        <v>583</v>
      </c>
      <c r="F269" s="126" t="s">
        <v>570</v>
      </c>
      <c r="G269" s="123" t="s">
        <v>578</v>
      </c>
      <c r="H269" s="126" t="s">
        <v>579</v>
      </c>
      <c r="I269" s="126" t="s">
        <v>573</v>
      </c>
      <c r="J269" s="123" t="s">
        <v>585</v>
      </c>
    </row>
    <row r="270" ht="18.75" customHeight="1" spans="1:10">
      <c r="A270" s="123" t="str">
        <f t="shared" si="47"/>
        <v>    2019年农业生产发展专项安全县创建项目资金</v>
      </c>
      <c r="B270" s="126" t="s">
        <v>890</v>
      </c>
      <c r="C270" s="126" t="s">
        <v>586</v>
      </c>
      <c r="D270" s="126" t="s">
        <v>587</v>
      </c>
      <c r="E270" s="123" t="s">
        <v>588</v>
      </c>
      <c r="F270" s="126" t="s">
        <v>570</v>
      </c>
      <c r="G270" s="123" t="s">
        <v>578</v>
      </c>
      <c r="H270" s="126" t="s">
        <v>579</v>
      </c>
      <c r="I270" s="126" t="s">
        <v>573</v>
      </c>
      <c r="J270" s="123" t="s">
        <v>589</v>
      </c>
    </row>
    <row r="271" ht="18.75" customHeight="1" spans="1:10">
      <c r="A271" s="123" t="str">
        <f t="shared" si="47"/>
        <v>    2019年农业生产发展专项安全县创建项目资金</v>
      </c>
      <c r="B271" s="126" t="s">
        <v>890</v>
      </c>
      <c r="C271" s="126" t="s">
        <v>590</v>
      </c>
      <c r="D271" s="126" t="s">
        <v>591</v>
      </c>
      <c r="E271" s="123" t="s">
        <v>592</v>
      </c>
      <c r="F271" s="126" t="s">
        <v>577</v>
      </c>
      <c r="G271" s="123" t="s">
        <v>599</v>
      </c>
      <c r="H271" s="126" t="s">
        <v>579</v>
      </c>
      <c r="I271" s="126" t="s">
        <v>580</v>
      </c>
      <c r="J271" s="123" t="s">
        <v>593</v>
      </c>
    </row>
    <row r="272" ht="18.75" customHeight="1" spans="1:10">
      <c r="A272" s="123" t="str">
        <f t="shared" ref="A272:A276" si="48">"    "&amp;"推广历年项目结余经费"</f>
        <v>    推广历年项目结余经费</v>
      </c>
      <c r="B272" s="126" t="s">
        <v>891</v>
      </c>
      <c r="C272" s="126" t="s">
        <v>567</v>
      </c>
      <c r="D272" s="126" t="s">
        <v>568</v>
      </c>
      <c r="E272" s="123" t="s">
        <v>837</v>
      </c>
      <c r="F272" s="126" t="s">
        <v>577</v>
      </c>
      <c r="G272" s="123" t="s">
        <v>872</v>
      </c>
      <c r="H272" s="126" t="s">
        <v>791</v>
      </c>
      <c r="I272" s="126" t="s">
        <v>573</v>
      </c>
      <c r="J272" s="123" t="s">
        <v>839</v>
      </c>
    </row>
    <row r="273" ht="18.75" customHeight="1" spans="1:10">
      <c r="A273" s="123" t="str">
        <f t="shared" si="48"/>
        <v>    推广历年项目结余经费</v>
      </c>
      <c r="B273" s="126" t="s">
        <v>891</v>
      </c>
      <c r="C273" s="126" t="s">
        <v>567</v>
      </c>
      <c r="D273" s="126" t="s">
        <v>575</v>
      </c>
      <c r="E273" s="123" t="s">
        <v>892</v>
      </c>
      <c r="F273" s="126" t="s">
        <v>570</v>
      </c>
      <c r="G273" s="123" t="s">
        <v>578</v>
      </c>
      <c r="H273" s="126" t="s">
        <v>579</v>
      </c>
      <c r="I273" s="126" t="s">
        <v>573</v>
      </c>
      <c r="J273" s="123" t="s">
        <v>893</v>
      </c>
    </row>
    <row r="274" ht="18.75" customHeight="1" spans="1:10">
      <c r="A274" s="123" t="str">
        <f t="shared" si="48"/>
        <v>    推广历年项目结余经费</v>
      </c>
      <c r="B274" s="126" t="s">
        <v>891</v>
      </c>
      <c r="C274" s="126" t="s">
        <v>567</v>
      </c>
      <c r="D274" s="126" t="s">
        <v>582</v>
      </c>
      <c r="E274" s="123" t="s">
        <v>583</v>
      </c>
      <c r="F274" s="126" t="s">
        <v>570</v>
      </c>
      <c r="G274" s="123" t="s">
        <v>578</v>
      </c>
      <c r="H274" s="126" t="s">
        <v>579</v>
      </c>
      <c r="I274" s="126" t="s">
        <v>573</v>
      </c>
      <c r="J274" s="123" t="s">
        <v>585</v>
      </c>
    </row>
    <row r="275" ht="18.75" customHeight="1" spans="1:10">
      <c r="A275" s="123" t="str">
        <f t="shared" si="48"/>
        <v>    推广历年项目结余经费</v>
      </c>
      <c r="B275" s="126" t="s">
        <v>891</v>
      </c>
      <c r="C275" s="126" t="s">
        <v>586</v>
      </c>
      <c r="D275" s="126" t="s">
        <v>587</v>
      </c>
      <c r="E275" s="123" t="s">
        <v>588</v>
      </c>
      <c r="F275" s="126" t="s">
        <v>570</v>
      </c>
      <c r="G275" s="123" t="s">
        <v>578</v>
      </c>
      <c r="H275" s="126" t="s">
        <v>579</v>
      </c>
      <c r="I275" s="126" t="s">
        <v>573</v>
      </c>
      <c r="J275" s="123" t="s">
        <v>589</v>
      </c>
    </row>
    <row r="276" ht="18.75" customHeight="1" spans="1:10">
      <c r="A276" s="123" t="str">
        <f t="shared" si="48"/>
        <v>    推广历年项目结余经费</v>
      </c>
      <c r="B276" s="126" t="s">
        <v>891</v>
      </c>
      <c r="C276" s="126" t="s">
        <v>590</v>
      </c>
      <c r="D276" s="126" t="s">
        <v>591</v>
      </c>
      <c r="E276" s="123" t="s">
        <v>592</v>
      </c>
      <c r="F276" s="126" t="s">
        <v>577</v>
      </c>
      <c r="G276" s="123" t="s">
        <v>599</v>
      </c>
      <c r="H276" s="126" t="s">
        <v>579</v>
      </c>
      <c r="I276" s="126" t="s">
        <v>580</v>
      </c>
      <c r="J276" s="123" t="s">
        <v>593</v>
      </c>
    </row>
    <row r="277" ht="18.75" customHeight="1" spans="1:10">
      <c r="A277" s="123" t="str">
        <f t="shared" ref="A277:A280" si="49">"    "&amp;"国家耕地质量监测点项目经费"</f>
        <v>    国家耕地质量监测点项目经费</v>
      </c>
      <c r="B277" s="126" t="s">
        <v>480</v>
      </c>
      <c r="C277" s="126" t="s">
        <v>567</v>
      </c>
      <c r="D277" s="126" t="s">
        <v>568</v>
      </c>
      <c r="E277" s="123" t="s">
        <v>837</v>
      </c>
      <c r="F277" s="126" t="s">
        <v>577</v>
      </c>
      <c r="G277" s="123" t="s">
        <v>838</v>
      </c>
      <c r="H277" s="126" t="s">
        <v>791</v>
      </c>
      <c r="I277" s="126" t="s">
        <v>573</v>
      </c>
      <c r="J277" s="123" t="s">
        <v>839</v>
      </c>
    </row>
    <row r="278" ht="18.75" customHeight="1" spans="1:10">
      <c r="A278" s="123" t="str">
        <f t="shared" si="49"/>
        <v>    国家耕地质量监测点项目经费</v>
      </c>
      <c r="B278" s="126" t="s">
        <v>480</v>
      </c>
      <c r="C278" s="126" t="s">
        <v>567</v>
      </c>
      <c r="D278" s="126" t="s">
        <v>575</v>
      </c>
      <c r="E278" s="123" t="s">
        <v>576</v>
      </c>
      <c r="F278" s="126" t="s">
        <v>570</v>
      </c>
      <c r="G278" s="123" t="s">
        <v>578</v>
      </c>
      <c r="H278" s="126" t="s">
        <v>579</v>
      </c>
      <c r="I278" s="126" t="s">
        <v>573</v>
      </c>
      <c r="J278" s="123" t="s">
        <v>581</v>
      </c>
    </row>
    <row r="279" ht="18.75" customHeight="1" spans="1:10">
      <c r="A279" s="123" t="str">
        <f t="shared" si="49"/>
        <v>    国家耕地质量监测点项目经费</v>
      </c>
      <c r="B279" s="126" t="s">
        <v>480</v>
      </c>
      <c r="C279" s="126" t="s">
        <v>586</v>
      </c>
      <c r="D279" s="126" t="s">
        <v>587</v>
      </c>
      <c r="E279" s="123" t="s">
        <v>588</v>
      </c>
      <c r="F279" s="126" t="s">
        <v>577</v>
      </c>
      <c r="G279" s="123" t="s">
        <v>609</v>
      </c>
      <c r="H279" s="126" t="s">
        <v>579</v>
      </c>
      <c r="I279" s="126" t="s">
        <v>573</v>
      </c>
      <c r="J279" s="123" t="s">
        <v>589</v>
      </c>
    </row>
    <row r="280" ht="18.75" customHeight="1" spans="1:10">
      <c r="A280" s="123" t="str">
        <f t="shared" si="49"/>
        <v>    国家耕地质量监测点项目经费</v>
      </c>
      <c r="B280" s="126" t="s">
        <v>480</v>
      </c>
      <c r="C280" s="126" t="s">
        <v>590</v>
      </c>
      <c r="D280" s="126" t="s">
        <v>591</v>
      </c>
      <c r="E280" s="123" t="s">
        <v>592</v>
      </c>
      <c r="F280" s="126" t="s">
        <v>570</v>
      </c>
      <c r="G280" s="123" t="s">
        <v>609</v>
      </c>
      <c r="H280" s="126" t="s">
        <v>579</v>
      </c>
      <c r="I280" s="126" t="s">
        <v>580</v>
      </c>
      <c r="J280" s="123" t="s">
        <v>593</v>
      </c>
    </row>
    <row r="281" ht="18.75" customHeight="1" spans="1:10">
      <c r="A281" s="123" t="str">
        <f t="shared" ref="A281:A289" si="50">"    "&amp;"农药使用量及统防统治覆盖率调查统计工作的通知经费"</f>
        <v>    农药使用量及统防统治覆盖率调查统计工作的通知经费</v>
      </c>
      <c r="B281" s="126" t="s">
        <v>894</v>
      </c>
      <c r="C281" s="126" t="s">
        <v>567</v>
      </c>
      <c r="D281" s="126" t="s">
        <v>568</v>
      </c>
      <c r="E281" s="123" t="s">
        <v>895</v>
      </c>
      <c r="F281" s="126" t="s">
        <v>577</v>
      </c>
      <c r="G281" s="123" t="s">
        <v>147</v>
      </c>
      <c r="H281" s="126" t="s">
        <v>644</v>
      </c>
      <c r="I281" s="126" t="s">
        <v>573</v>
      </c>
      <c r="J281" s="123" t="s">
        <v>896</v>
      </c>
    </row>
    <row r="282" ht="18.75" customHeight="1" spans="1:10">
      <c r="A282" s="123" t="str">
        <f t="shared" si="50"/>
        <v>    农药使用量及统防统治覆盖率调查统计工作的通知经费</v>
      </c>
      <c r="B282" s="126" t="s">
        <v>894</v>
      </c>
      <c r="C282" s="126" t="s">
        <v>567</v>
      </c>
      <c r="D282" s="126" t="s">
        <v>568</v>
      </c>
      <c r="E282" s="123" t="s">
        <v>897</v>
      </c>
      <c r="F282" s="126" t="s">
        <v>577</v>
      </c>
      <c r="G282" s="123" t="s">
        <v>143</v>
      </c>
      <c r="H282" s="126" t="s">
        <v>659</v>
      </c>
      <c r="I282" s="126" t="s">
        <v>573</v>
      </c>
      <c r="J282" s="123" t="s">
        <v>898</v>
      </c>
    </row>
    <row r="283" ht="18.75" customHeight="1" spans="1:10">
      <c r="A283" s="123" t="str">
        <f t="shared" si="50"/>
        <v>    农药使用量及统防统治覆盖率调查统计工作的通知经费</v>
      </c>
      <c r="B283" s="126" t="s">
        <v>894</v>
      </c>
      <c r="C283" s="126" t="s">
        <v>567</v>
      </c>
      <c r="D283" s="126" t="s">
        <v>568</v>
      </c>
      <c r="E283" s="123" t="s">
        <v>899</v>
      </c>
      <c r="F283" s="126" t="s">
        <v>577</v>
      </c>
      <c r="G283" s="123" t="s">
        <v>900</v>
      </c>
      <c r="H283" s="126" t="s">
        <v>791</v>
      </c>
      <c r="I283" s="126" t="s">
        <v>573</v>
      </c>
      <c r="J283" s="123" t="s">
        <v>901</v>
      </c>
    </row>
    <row r="284" ht="18.75" customHeight="1" spans="1:10">
      <c r="A284" s="123" t="str">
        <f t="shared" si="50"/>
        <v>    农药使用量及统防统治覆盖率调查统计工作的通知经费</v>
      </c>
      <c r="B284" s="126" t="s">
        <v>894</v>
      </c>
      <c r="C284" s="126" t="s">
        <v>567</v>
      </c>
      <c r="D284" s="126" t="s">
        <v>575</v>
      </c>
      <c r="E284" s="123" t="s">
        <v>632</v>
      </c>
      <c r="F284" s="126" t="s">
        <v>577</v>
      </c>
      <c r="G284" s="123" t="s">
        <v>578</v>
      </c>
      <c r="H284" s="126" t="s">
        <v>579</v>
      </c>
      <c r="I284" s="126" t="s">
        <v>573</v>
      </c>
      <c r="J284" s="123" t="s">
        <v>902</v>
      </c>
    </row>
    <row r="285" ht="18.75" customHeight="1" spans="1:10">
      <c r="A285" s="123" t="str">
        <f t="shared" si="50"/>
        <v>    农药使用量及统防统治覆盖率调查统计工作的通知经费</v>
      </c>
      <c r="B285" s="126" t="s">
        <v>894</v>
      </c>
      <c r="C285" s="126" t="s">
        <v>567</v>
      </c>
      <c r="D285" s="126" t="s">
        <v>575</v>
      </c>
      <c r="E285" s="123" t="s">
        <v>634</v>
      </c>
      <c r="F285" s="126" t="s">
        <v>570</v>
      </c>
      <c r="G285" s="123" t="s">
        <v>599</v>
      </c>
      <c r="H285" s="126" t="s">
        <v>579</v>
      </c>
      <c r="I285" s="126" t="s">
        <v>580</v>
      </c>
      <c r="J285" s="123" t="s">
        <v>903</v>
      </c>
    </row>
    <row r="286" ht="18.75" customHeight="1" spans="1:10">
      <c r="A286" s="123" t="str">
        <f t="shared" si="50"/>
        <v>    农药使用量及统防统治覆盖率调查统计工作的通知经费</v>
      </c>
      <c r="B286" s="126" t="s">
        <v>894</v>
      </c>
      <c r="C286" s="126" t="s">
        <v>567</v>
      </c>
      <c r="D286" s="126" t="s">
        <v>582</v>
      </c>
      <c r="E286" s="123" t="s">
        <v>904</v>
      </c>
      <c r="F286" s="126" t="s">
        <v>570</v>
      </c>
      <c r="G286" s="123" t="s">
        <v>599</v>
      </c>
      <c r="H286" s="126" t="s">
        <v>579</v>
      </c>
      <c r="I286" s="126" t="s">
        <v>580</v>
      </c>
      <c r="J286" s="123" t="s">
        <v>905</v>
      </c>
    </row>
    <row r="287" ht="18.75" customHeight="1" spans="1:10">
      <c r="A287" s="123" t="str">
        <f t="shared" si="50"/>
        <v>    农药使用量及统防统治覆盖率调查统计工作的通知经费</v>
      </c>
      <c r="B287" s="126" t="s">
        <v>894</v>
      </c>
      <c r="C287" s="126" t="s">
        <v>586</v>
      </c>
      <c r="D287" s="126" t="s">
        <v>587</v>
      </c>
      <c r="E287" s="123" t="s">
        <v>639</v>
      </c>
      <c r="F287" s="126" t="s">
        <v>577</v>
      </c>
      <c r="G287" s="123" t="s">
        <v>578</v>
      </c>
      <c r="H287" s="126" t="s">
        <v>579</v>
      </c>
      <c r="I287" s="126" t="s">
        <v>573</v>
      </c>
      <c r="J287" s="123" t="s">
        <v>906</v>
      </c>
    </row>
    <row r="288" ht="18.75" customHeight="1" spans="1:10">
      <c r="A288" s="123" t="str">
        <f t="shared" si="50"/>
        <v>    农药使用量及统防统治覆盖率调查统计工作的通知经费</v>
      </c>
      <c r="B288" s="126" t="s">
        <v>894</v>
      </c>
      <c r="C288" s="126" t="s">
        <v>586</v>
      </c>
      <c r="D288" s="126" t="s">
        <v>708</v>
      </c>
      <c r="E288" s="123" t="s">
        <v>907</v>
      </c>
      <c r="F288" s="126" t="s">
        <v>577</v>
      </c>
      <c r="G288" s="123" t="s">
        <v>578</v>
      </c>
      <c r="H288" s="126" t="s">
        <v>579</v>
      </c>
      <c r="I288" s="126" t="s">
        <v>573</v>
      </c>
      <c r="J288" s="123" t="s">
        <v>908</v>
      </c>
    </row>
    <row r="289" ht="18.75" customHeight="1" spans="1:10">
      <c r="A289" s="123" t="str">
        <f t="shared" si="50"/>
        <v>    农药使用量及统防统治覆盖率调查统计工作的通知经费</v>
      </c>
      <c r="B289" s="126" t="s">
        <v>894</v>
      </c>
      <c r="C289" s="126" t="s">
        <v>590</v>
      </c>
      <c r="D289" s="126" t="s">
        <v>591</v>
      </c>
      <c r="E289" s="123" t="s">
        <v>909</v>
      </c>
      <c r="F289" s="126" t="s">
        <v>570</v>
      </c>
      <c r="G289" s="123" t="s">
        <v>910</v>
      </c>
      <c r="H289" s="126" t="s">
        <v>791</v>
      </c>
      <c r="I289" s="126" t="s">
        <v>580</v>
      </c>
      <c r="J289" s="123" t="s">
        <v>911</v>
      </c>
    </row>
    <row r="290" ht="18.75" customHeight="1" spans="1:10">
      <c r="A290" s="123" t="str">
        <f t="shared" ref="A290:A294" si="51">"    "&amp;"省级特派员经费"</f>
        <v>    省级特派员经费</v>
      </c>
      <c r="B290" s="126" t="s">
        <v>492</v>
      </c>
      <c r="C290" s="126" t="s">
        <v>567</v>
      </c>
      <c r="D290" s="126" t="s">
        <v>568</v>
      </c>
      <c r="E290" s="123" t="s">
        <v>569</v>
      </c>
      <c r="F290" s="126" t="s">
        <v>570</v>
      </c>
      <c r="G290" s="123" t="s">
        <v>746</v>
      </c>
      <c r="H290" s="126" t="s">
        <v>644</v>
      </c>
      <c r="I290" s="126" t="s">
        <v>573</v>
      </c>
      <c r="J290" s="123" t="s">
        <v>574</v>
      </c>
    </row>
    <row r="291" ht="18.75" customHeight="1" spans="1:10">
      <c r="A291" s="123" t="str">
        <f t="shared" si="51"/>
        <v>    省级特派员经费</v>
      </c>
      <c r="B291" s="126" t="s">
        <v>492</v>
      </c>
      <c r="C291" s="126" t="s">
        <v>567</v>
      </c>
      <c r="D291" s="126" t="s">
        <v>575</v>
      </c>
      <c r="E291" s="123" t="s">
        <v>576</v>
      </c>
      <c r="F291" s="126" t="s">
        <v>570</v>
      </c>
      <c r="G291" s="123" t="s">
        <v>578</v>
      </c>
      <c r="H291" s="126" t="s">
        <v>579</v>
      </c>
      <c r="I291" s="126" t="s">
        <v>573</v>
      </c>
      <c r="J291" s="123" t="s">
        <v>581</v>
      </c>
    </row>
    <row r="292" ht="18.75" customHeight="1" spans="1:10">
      <c r="A292" s="123" t="str">
        <f t="shared" si="51"/>
        <v>    省级特派员经费</v>
      </c>
      <c r="B292" s="126" t="s">
        <v>492</v>
      </c>
      <c r="C292" s="126" t="s">
        <v>567</v>
      </c>
      <c r="D292" s="126" t="s">
        <v>582</v>
      </c>
      <c r="E292" s="123" t="s">
        <v>583</v>
      </c>
      <c r="F292" s="126" t="s">
        <v>570</v>
      </c>
      <c r="G292" s="123" t="s">
        <v>578</v>
      </c>
      <c r="H292" s="126" t="s">
        <v>579</v>
      </c>
      <c r="I292" s="126" t="s">
        <v>573</v>
      </c>
      <c r="J292" s="123" t="s">
        <v>585</v>
      </c>
    </row>
    <row r="293" ht="18.75" customHeight="1" spans="1:10">
      <c r="A293" s="123" t="str">
        <f t="shared" si="51"/>
        <v>    省级特派员经费</v>
      </c>
      <c r="B293" s="126" t="s">
        <v>492</v>
      </c>
      <c r="C293" s="126" t="s">
        <v>586</v>
      </c>
      <c r="D293" s="126" t="s">
        <v>587</v>
      </c>
      <c r="E293" s="123" t="s">
        <v>588</v>
      </c>
      <c r="F293" s="126" t="s">
        <v>570</v>
      </c>
      <c r="G293" s="123" t="s">
        <v>578</v>
      </c>
      <c r="H293" s="126" t="s">
        <v>579</v>
      </c>
      <c r="I293" s="126" t="s">
        <v>573</v>
      </c>
      <c r="J293" s="123" t="s">
        <v>589</v>
      </c>
    </row>
    <row r="294" ht="18.75" customHeight="1" spans="1:10">
      <c r="A294" s="123" t="str">
        <f t="shared" si="51"/>
        <v>    省级特派员经费</v>
      </c>
      <c r="B294" s="126" t="s">
        <v>492</v>
      </c>
      <c r="C294" s="126" t="s">
        <v>590</v>
      </c>
      <c r="D294" s="126" t="s">
        <v>591</v>
      </c>
      <c r="E294" s="123" t="s">
        <v>592</v>
      </c>
      <c r="F294" s="126" t="s">
        <v>577</v>
      </c>
      <c r="G294" s="123" t="s">
        <v>599</v>
      </c>
      <c r="H294" s="126" t="s">
        <v>579</v>
      </c>
      <c r="I294" s="126" t="s">
        <v>580</v>
      </c>
      <c r="J294" s="123" t="s">
        <v>593</v>
      </c>
    </row>
    <row r="295" ht="18.75" customHeight="1" spans="1:10">
      <c r="A295" s="123" t="str">
        <f t="shared" ref="A295:A299" si="52">"    "&amp;"2021至2022年薇甘菊巡查维护及防控项目经费"</f>
        <v>    2021至2022年薇甘菊巡查维护及防控项目经费</v>
      </c>
      <c r="B295" s="126" t="s">
        <v>912</v>
      </c>
      <c r="C295" s="126" t="s">
        <v>567</v>
      </c>
      <c r="D295" s="126" t="s">
        <v>568</v>
      </c>
      <c r="E295" s="123" t="s">
        <v>837</v>
      </c>
      <c r="F295" s="126" t="s">
        <v>577</v>
      </c>
      <c r="G295" s="123" t="s">
        <v>701</v>
      </c>
      <c r="H295" s="126" t="s">
        <v>791</v>
      </c>
      <c r="I295" s="126" t="s">
        <v>573</v>
      </c>
      <c r="J295" s="123" t="s">
        <v>839</v>
      </c>
    </row>
    <row r="296" ht="18.75" customHeight="1" spans="1:10">
      <c r="A296" s="123" t="str">
        <f t="shared" si="52"/>
        <v>    2021至2022年薇甘菊巡查维护及防控项目经费</v>
      </c>
      <c r="B296" s="126" t="s">
        <v>912</v>
      </c>
      <c r="C296" s="126" t="s">
        <v>567</v>
      </c>
      <c r="D296" s="126" t="s">
        <v>575</v>
      </c>
      <c r="E296" s="123" t="s">
        <v>892</v>
      </c>
      <c r="F296" s="126" t="s">
        <v>570</v>
      </c>
      <c r="G296" s="123" t="s">
        <v>578</v>
      </c>
      <c r="H296" s="126" t="s">
        <v>579</v>
      </c>
      <c r="I296" s="126" t="s">
        <v>573</v>
      </c>
      <c r="J296" s="123" t="s">
        <v>893</v>
      </c>
    </row>
    <row r="297" ht="18.75" customHeight="1" spans="1:10">
      <c r="A297" s="123" t="str">
        <f t="shared" si="52"/>
        <v>    2021至2022年薇甘菊巡查维护及防控项目经费</v>
      </c>
      <c r="B297" s="126" t="s">
        <v>912</v>
      </c>
      <c r="C297" s="126" t="s">
        <v>567</v>
      </c>
      <c r="D297" s="126" t="s">
        <v>582</v>
      </c>
      <c r="E297" s="123" t="s">
        <v>583</v>
      </c>
      <c r="F297" s="126" t="s">
        <v>570</v>
      </c>
      <c r="G297" s="123" t="s">
        <v>578</v>
      </c>
      <c r="H297" s="126" t="s">
        <v>579</v>
      </c>
      <c r="I297" s="126" t="s">
        <v>573</v>
      </c>
      <c r="J297" s="123" t="s">
        <v>585</v>
      </c>
    </row>
    <row r="298" ht="18.75" customHeight="1" spans="1:10">
      <c r="A298" s="123" t="str">
        <f t="shared" si="52"/>
        <v>    2021至2022年薇甘菊巡查维护及防控项目经费</v>
      </c>
      <c r="B298" s="126" t="s">
        <v>912</v>
      </c>
      <c r="C298" s="126" t="s">
        <v>586</v>
      </c>
      <c r="D298" s="126" t="s">
        <v>587</v>
      </c>
      <c r="E298" s="123" t="s">
        <v>588</v>
      </c>
      <c r="F298" s="126" t="s">
        <v>570</v>
      </c>
      <c r="G298" s="123" t="s">
        <v>578</v>
      </c>
      <c r="H298" s="126" t="s">
        <v>579</v>
      </c>
      <c r="I298" s="126" t="s">
        <v>573</v>
      </c>
      <c r="J298" s="123" t="s">
        <v>589</v>
      </c>
    </row>
    <row r="299" ht="18.75" customHeight="1" spans="1:10">
      <c r="A299" s="123" t="str">
        <f t="shared" si="52"/>
        <v>    2021至2022年薇甘菊巡查维护及防控项目经费</v>
      </c>
      <c r="B299" s="126" t="s">
        <v>912</v>
      </c>
      <c r="C299" s="126" t="s">
        <v>590</v>
      </c>
      <c r="D299" s="126" t="s">
        <v>591</v>
      </c>
      <c r="E299" s="123" t="s">
        <v>592</v>
      </c>
      <c r="F299" s="126" t="s">
        <v>577</v>
      </c>
      <c r="G299" s="123" t="s">
        <v>599</v>
      </c>
      <c r="H299" s="126" t="s">
        <v>579</v>
      </c>
      <c r="I299" s="126" t="s">
        <v>580</v>
      </c>
      <c r="J299" s="123" t="s">
        <v>593</v>
      </c>
    </row>
    <row r="300" ht="18.75" customHeight="1" spans="1:10">
      <c r="A300" s="123" t="str">
        <f t="shared" ref="A300:A304" si="53">"    "&amp;"2020年受污染耕地安全利用项目经费"</f>
        <v>    2020年受污染耕地安全利用项目经费</v>
      </c>
      <c r="B300" s="126" t="s">
        <v>913</v>
      </c>
      <c r="C300" s="126" t="s">
        <v>567</v>
      </c>
      <c r="D300" s="126" t="s">
        <v>568</v>
      </c>
      <c r="E300" s="123" t="s">
        <v>837</v>
      </c>
      <c r="F300" s="126" t="s">
        <v>577</v>
      </c>
      <c r="G300" s="123" t="s">
        <v>847</v>
      </c>
      <c r="H300" s="126" t="s">
        <v>791</v>
      </c>
      <c r="I300" s="126" t="s">
        <v>573</v>
      </c>
      <c r="J300" s="123" t="s">
        <v>839</v>
      </c>
    </row>
    <row r="301" ht="18.75" customHeight="1" spans="1:10">
      <c r="A301" s="123" t="str">
        <f t="shared" si="53"/>
        <v>    2020年受污染耕地安全利用项目经费</v>
      </c>
      <c r="B301" s="126" t="s">
        <v>913</v>
      </c>
      <c r="C301" s="126" t="s">
        <v>567</v>
      </c>
      <c r="D301" s="126" t="s">
        <v>575</v>
      </c>
      <c r="E301" s="123" t="s">
        <v>576</v>
      </c>
      <c r="F301" s="126" t="s">
        <v>570</v>
      </c>
      <c r="G301" s="123" t="s">
        <v>578</v>
      </c>
      <c r="H301" s="126" t="s">
        <v>579</v>
      </c>
      <c r="I301" s="126" t="s">
        <v>573</v>
      </c>
      <c r="J301" s="123" t="s">
        <v>581</v>
      </c>
    </row>
    <row r="302" ht="18.75" customHeight="1" spans="1:10">
      <c r="A302" s="123" t="str">
        <f t="shared" si="53"/>
        <v>    2020年受污染耕地安全利用项目经费</v>
      </c>
      <c r="B302" s="126" t="s">
        <v>913</v>
      </c>
      <c r="C302" s="126" t="s">
        <v>567</v>
      </c>
      <c r="D302" s="126" t="s">
        <v>582</v>
      </c>
      <c r="E302" s="123" t="s">
        <v>583</v>
      </c>
      <c r="F302" s="126" t="s">
        <v>570</v>
      </c>
      <c r="G302" s="123" t="s">
        <v>578</v>
      </c>
      <c r="H302" s="126" t="s">
        <v>579</v>
      </c>
      <c r="I302" s="126" t="s">
        <v>573</v>
      </c>
      <c r="J302" s="123" t="s">
        <v>585</v>
      </c>
    </row>
    <row r="303" ht="18.75" customHeight="1" spans="1:10">
      <c r="A303" s="123" t="str">
        <f t="shared" si="53"/>
        <v>    2020年受污染耕地安全利用项目经费</v>
      </c>
      <c r="B303" s="126" t="s">
        <v>913</v>
      </c>
      <c r="C303" s="126" t="s">
        <v>586</v>
      </c>
      <c r="D303" s="126" t="s">
        <v>587</v>
      </c>
      <c r="E303" s="123" t="s">
        <v>588</v>
      </c>
      <c r="F303" s="126" t="s">
        <v>570</v>
      </c>
      <c r="G303" s="123" t="s">
        <v>578</v>
      </c>
      <c r="H303" s="126" t="s">
        <v>579</v>
      </c>
      <c r="I303" s="126" t="s">
        <v>573</v>
      </c>
      <c r="J303" s="123" t="s">
        <v>589</v>
      </c>
    </row>
    <row r="304" ht="18.75" customHeight="1" spans="1:10">
      <c r="A304" s="123" t="str">
        <f t="shared" si="53"/>
        <v>    2020年受污染耕地安全利用项目经费</v>
      </c>
      <c r="B304" s="126" t="s">
        <v>913</v>
      </c>
      <c r="C304" s="126" t="s">
        <v>590</v>
      </c>
      <c r="D304" s="126" t="s">
        <v>591</v>
      </c>
      <c r="E304" s="123" t="s">
        <v>592</v>
      </c>
      <c r="F304" s="126" t="s">
        <v>577</v>
      </c>
      <c r="G304" s="123" t="s">
        <v>599</v>
      </c>
      <c r="H304" s="126" t="s">
        <v>579</v>
      </c>
      <c r="I304" s="126" t="s">
        <v>580</v>
      </c>
      <c r="J304" s="123" t="s">
        <v>593</v>
      </c>
    </row>
    <row r="305" ht="18.75" customHeight="1" spans="1:10">
      <c r="A305" s="123" t="str">
        <f t="shared" si="5"/>
        <v>    2025年春节慰问经费</v>
      </c>
      <c r="B305" s="126" t="s">
        <v>417</v>
      </c>
      <c r="C305" s="126" t="s">
        <v>567</v>
      </c>
      <c r="D305" s="126" t="s">
        <v>568</v>
      </c>
      <c r="E305" s="123" t="s">
        <v>569</v>
      </c>
      <c r="F305" s="126" t="s">
        <v>570</v>
      </c>
      <c r="G305" s="123" t="s">
        <v>900</v>
      </c>
      <c r="H305" s="126" t="s">
        <v>644</v>
      </c>
      <c r="I305" s="126" t="s">
        <v>573</v>
      </c>
      <c r="J305" s="123" t="s">
        <v>574</v>
      </c>
    </row>
    <row r="306" ht="18.75" customHeight="1" spans="1:10">
      <c r="A306" s="123" t="str">
        <f t="shared" si="5"/>
        <v>    2025年春节慰问经费</v>
      </c>
      <c r="B306" s="126" t="s">
        <v>417</v>
      </c>
      <c r="C306" s="126" t="s">
        <v>567</v>
      </c>
      <c r="D306" s="126" t="s">
        <v>575</v>
      </c>
      <c r="E306" s="123" t="s">
        <v>576</v>
      </c>
      <c r="F306" s="126" t="s">
        <v>570</v>
      </c>
      <c r="G306" s="123" t="s">
        <v>578</v>
      </c>
      <c r="H306" s="126" t="s">
        <v>579</v>
      </c>
      <c r="I306" s="126" t="s">
        <v>573</v>
      </c>
      <c r="J306" s="123" t="s">
        <v>581</v>
      </c>
    </row>
    <row r="307" ht="18.75" customHeight="1" spans="1:10">
      <c r="A307" s="123" t="str">
        <f t="shared" si="5"/>
        <v>    2025年春节慰问经费</v>
      </c>
      <c r="B307" s="126" t="s">
        <v>417</v>
      </c>
      <c r="C307" s="126" t="s">
        <v>567</v>
      </c>
      <c r="D307" s="126" t="s">
        <v>582</v>
      </c>
      <c r="E307" s="123" t="s">
        <v>583</v>
      </c>
      <c r="F307" s="126" t="s">
        <v>570</v>
      </c>
      <c r="G307" s="123" t="s">
        <v>578</v>
      </c>
      <c r="H307" s="126" t="s">
        <v>579</v>
      </c>
      <c r="I307" s="126" t="s">
        <v>573</v>
      </c>
      <c r="J307" s="123" t="s">
        <v>585</v>
      </c>
    </row>
    <row r="308" ht="18.75" customHeight="1" spans="1:10">
      <c r="A308" s="123" t="str">
        <f t="shared" si="5"/>
        <v>    2025年春节慰问经费</v>
      </c>
      <c r="B308" s="126" t="s">
        <v>417</v>
      </c>
      <c r="C308" s="126" t="s">
        <v>586</v>
      </c>
      <c r="D308" s="126" t="s">
        <v>587</v>
      </c>
      <c r="E308" s="123" t="s">
        <v>588</v>
      </c>
      <c r="F308" s="126" t="s">
        <v>570</v>
      </c>
      <c r="G308" s="123" t="s">
        <v>578</v>
      </c>
      <c r="H308" s="126" t="s">
        <v>579</v>
      </c>
      <c r="I308" s="126" t="s">
        <v>573</v>
      </c>
      <c r="J308" s="123" t="s">
        <v>589</v>
      </c>
    </row>
    <row r="309" ht="18.75" customHeight="1" spans="1:10">
      <c r="A309" s="123" t="str">
        <f t="shared" si="5"/>
        <v>    2025年春节慰问经费</v>
      </c>
      <c r="B309" s="126" t="s">
        <v>417</v>
      </c>
      <c r="C309" s="126" t="s">
        <v>590</v>
      </c>
      <c r="D309" s="126" t="s">
        <v>591</v>
      </c>
      <c r="E309" s="123" t="s">
        <v>592</v>
      </c>
      <c r="F309" s="126" t="s">
        <v>570</v>
      </c>
      <c r="G309" s="123" t="s">
        <v>578</v>
      </c>
      <c r="H309" s="126" t="s">
        <v>579</v>
      </c>
      <c r="I309" s="126" t="s">
        <v>580</v>
      </c>
      <c r="J309" s="123" t="s">
        <v>593</v>
      </c>
    </row>
    <row r="310" ht="18.75" customHeight="1" spans="1:10">
      <c r="A310" s="123" t="str">
        <f t="shared" ref="A310:A313" si="54">"    "&amp;"耿马县高标准农田建设项目耕地质量监测点补助经费"</f>
        <v>    耿马县高标准农田建设项目耕地质量监测点补助经费</v>
      </c>
      <c r="B310" s="126" t="s">
        <v>914</v>
      </c>
      <c r="C310" s="126" t="s">
        <v>567</v>
      </c>
      <c r="D310" s="126" t="s">
        <v>568</v>
      </c>
      <c r="E310" s="123" t="s">
        <v>837</v>
      </c>
      <c r="F310" s="126" t="s">
        <v>577</v>
      </c>
      <c r="G310" s="123" t="s">
        <v>872</v>
      </c>
      <c r="H310" s="126" t="s">
        <v>791</v>
      </c>
      <c r="I310" s="126" t="s">
        <v>573</v>
      </c>
      <c r="J310" s="123" t="s">
        <v>839</v>
      </c>
    </row>
    <row r="311" ht="18.75" customHeight="1" spans="1:10">
      <c r="A311" s="123" t="str">
        <f t="shared" si="54"/>
        <v>    耿马县高标准农田建设项目耕地质量监测点补助经费</v>
      </c>
      <c r="B311" s="126" t="s">
        <v>914</v>
      </c>
      <c r="C311" s="126" t="s">
        <v>567</v>
      </c>
      <c r="D311" s="126" t="s">
        <v>575</v>
      </c>
      <c r="E311" s="123" t="s">
        <v>576</v>
      </c>
      <c r="F311" s="126" t="s">
        <v>570</v>
      </c>
      <c r="G311" s="123" t="s">
        <v>735</v>
      </c>
      <c r="H311" s="126" t="s">
        <v>579</v>
      </c>
      <c r="I311" s="126" t="s">
        <v>573</v>
      </c>
      <c r="J311" s="123" t="s">
        <v>581</v>
      </c>
    </row>
    <row r="312" ht="18.75" customHeight="1" spans="1:10">
      <c r="A312" s="123" t="str">
        <f t="shared" si="54"/>
        <v>    耿马县高标准农田建设项目耕地质量监测点补助经费</v>
      </c>
      <c r="B312" s="126" t="s">
        <v>914</v>
      </c>
      <c r="C312" s="126" t="s">
        <v>586</v>
      </c>
      <c r="D312" s="126" t="s">
        <v>587</v>
      </c>
      <c r="E312" s="123" t="s">
        <v>588</v>
      </c>
      <c r="F312" s="126" t="s">
        <v>577</v>
      </c>
      <c r="G312" s="123" t="s">
        <v>599</v>
      </c>
      <c r="H312" s="126" t="s">
        <v>579</v>
      </c>
      <c r="I312" s="126" t="s">
        <v>573</v>
      </c>
      <c r="J312" s="123" t="s">
        <v>589</v>
      </c>
    </row>
    <row r="313" ht="18.75" customHeight="1" spans="1:10">
      <c r="A313" s="123" t="str">
        <f t="shared" si="54"/>
        <v>    耿马县高标准农田建设项目耕地质量监测点补助经费</v>
      </c>
      <c r="B313" s="126" t="s">
        <v>914</v>
      </c>
      <c r="C313" s="126" t="s">
        <v>590</v>
      </c>
      <c r="D313" s="126" t="s">
        <v>591</v>
      </c>
      <c r="E313" s="123" t="s">
        <v>592</v>
      </c>
      <c r="F313" s="126" t="s">
        <v>570</v>
      </c>
      <c r="G313" s="123" t="s">
        <v>609</v>
      </c>
      <c r="H313" s="126" t="s">
        <v>579</v>
      </c>
      <c r="I313" s="126" t="s">
        <v>580</v>
      </c>
      <c r="J313" s="123" t="s">
        <v>593</v>
      </c>
    </row>
    <row r="314" ht="18.75" customHeight="1" spans="1:10">
      <c r="A314" s="123" t="str">
        <f t="shared" ref="A314:A318" si="55">"    "&amp;"2020年野生稻及药用野生稻保护监测与管理经费"</f>
        <v>    2020年野生稻及药用野生稻保护监测与管理经费</v>
      </c>
      <c r="B314" s="126" t="s">
        <v>915</v>
      </c>
      <c r="C314" s="126" t="s">
        <v>567</v>
      </c>
      <c r="D314" s="126" t="s">
        <v>568</v>
      </c>
      <c r="E314" s="123" t="s">
        <v>837</v>
      </c>
      <c r="F314" s="126" t="s">
        <v>577</v>
      </c>
      <c r="G314" s="123" t="s">
        <v>872</v>
      </c>
      <c r="H314" s="126" t="s">
        <v>791</v>
      </c>
      <c r="I314" s="126" t="s">
        <v>573</v>
      </c>
      <c r="J314" s="123" t="s">
        <v>839</v>
      </c>
    </row>
    <row r="315" ht="18.75" customHeight="1" spans="1:10">
      <c r="A315" s="123" t="str">
        <f t="shared" si="55"/>
        <v>    2020年野生稻及药用野生稻保护监测与管理经费</v>
      </c>
      <c r="B315" s="126" t="s">
        <v>915</v>
      </c>
      <c r="C315" s="126" t="s">
        <v>567</v>
      </c>
      <c r="D315" s="126" t="s">
        <v>575</v>
      </c>
      <c r="E315" s="123" t="s">
        <v>892</v>
      </c>
      <c r="F315" s="126" t="s">
        <v>570</v>
      </c>
      <c r="G315" s="123" t="s">
        <v>578</v>
      </c>
      <c r="H315" s="126" t="s">
        <v>579</v>
      </c>
      <c r="I315" s="126" t="s">
        <v>573</v>
      </c>
      <c r="J315" s="123" t="s">
        <v>893</v>
      </c>
    </row>
    <row r="316" ht="18.75" customHeight="1" spans="1:10">
      <c r="A316" s="123" t="str">
        <f t="shared" si="55"/>
        <v>    2020年野生稻及药用野生稻保护监测与管理经费</v>
      </c>
      <c r="B316" s="126" t="s">
        <v>915</v>
      </c>
      <c r="C316" s="126" t="s">
        <v>567</v>
      </c>
      <c r="D316" s="126" t="s">
        <v>582</v>
      </c>
      <c r="E316" s="123" t="s">
        <v>583</v>
      </c>
      <c r="F316" s="126" t="s">
        <v>570</v>
      </c>
      <c r="G316" s="123" t="s">
        <v>578</v>
      </c>
      <c r="H316" s="126" t="s">
        <v>579</v>
      </c>
      <c r="I316" s="126" t="s">
        <v>573</v>
      </c>
      <c r="J316" s="123" t="s">
        <v>585</v>
      </c>
    </row>
    <row r="317" ht="18.75" customHeight="1" spans="1:10">
      <c r="A317" s="123" t="str">
        <f t="shared" si="55"/>
        <v>    2020年野生稻及药用野生稻保护监测与管理经费</v>
      </c>
      <c r="B317" s="126" t="s">
        <v>915</v>
      </c>
      <c r="C317" s="126" t="s">
        <v>586</v>
      </c>
      <c r="D317" s="126" t="s">
        <v>587</v>
      </c>
      <c r="E317" s="123" t="s">
        <v>877</v>
      </c>
      <c r="F317" s="126" t="s">
        <v>570</v>
      </c>
      <c r="G317" s="123" t="s">
        <v>578</v>
      </c>
      <c r="H317" s="126" t="s">
        <v>579</v>
      </c>
      <c r="I317" s="126" t="s">
        <v>573</v>
      </c>
      <c r="J317" s="123" t="s">
        <v>878</v>
      </c>
    </row>
    <row r="318" ht="18.75" customHeight="1" spans="1:10">
      <c r="A318" s="123" t="str">
        <f t="shared" si="55"/>
        <v>    2020年野生稻及药用野生稻保护监测与管理经费</v>
      </c>
      <c r="B318" s="126" t="s">
        <v>915</v>
      </c>
      <c r="C318" s="126" t="s">
        <v>590</v>
      </c>
      <c r="D318" s="126" t="s">
        <v>591</v>
      </c>
      <c r="E318" s="123" t="s">
        <v>592</v>
      </c>
      <c r="F318" s="126" t="s">
        <v>570</v>
      </c>
      <c r="G318" s="123" t="s">
        <v>599</v>
      </c>
      <c r="H318" s="126" t="s">
        <v>579</v>
      </c>
      <c r="I318" s="126" t="s">
        <v>580</v>
      </c>
      <c r="J318" s="123" t="s">
        <v>593</v>
      </c>
    </row>
    <row r="319" ht="18.75" customHeight="1" spans="1:10">
      <c r="A319" s="123" t="str">
        <f t="shared" ref="A319:A323" si="56">"    "&amp;"原农技中心退回电费经费"</f>
        <v>    原农技中心退回电费经费</v>
      </c>
      <c r="B319" s="126" t="s">
        <v>916</v>
      </c>
      <c r="C319" s="126" t="s">
        <v>567</v>
      </c>
      <c r="D319" s="126" t="s">
        <v>568</v>
      </c>
      <c r="E319" s="123" t="s">
        <v>837</v>
      </c>
      <c r="F319" s="126" t="s">
        <v>577</v>
      </c>
      <c r="G319" s="123" t="s">
        <v>872</v>
      </c>
      <c r="H319" s="126" t="s">
        <v>791</v>
      </c>
      <c r="I319" s="126" t="s">
        <v>573</v>
      </c>
      <c r="J319" s="123" t="s">
        <v>839</v>
      </c>
    </row>
    <row r="320" ht="18.75" customHeight="1" spans="1:10">
      <c r="A320" s="123" t="str">
        <f t="shared" si="56"/>
        <v>    原农技中心退回电费经费</v>
      </c>
      <c r="B320" s="126" t="s">
        <v>916</v>
      </c>
      <c r="C320" s="126" t="s">
        <v>567</v>
      </c>
      <c r="D320" s="126" t="s">
        <v>575</v>
      </c>
      <c r="E320" s="123" t="s">
        <v>576</v>
      </c>
      <c r="F320" s="126" t="s">
        <v>570</v>
      </c>
      <c r="G320" s="123" t="s">
        <v>578</v>
      </c>
      <c r="H320" s="126" t="s">
        <v>579</v>
      </c>
      <c r="I320" s="126" t="s">
        <v>573</v>
      </c>
      <c r="J320" s="123" t="s">
        <v>581</v>
      </c>
    </row>
    <row r="321" ht="18.75" customHeight="1" spans="1:10">
      <c r="A321" s="123" t="str">
        <f t="shared" si="56"/>
        <v>    原农技中心退回电费经费</v>
      </c>
      <c r="B321" s="126" t="s">
        <v>916</v>
      </c>
      <c r="C321" s="126" t="s">
        <v>567</v>
      </c>
      <c r="D321" s="126" t="s">
        <v>582</v>
      </c>
      <c r="E321" s="123" t="s">
        <v>583</v>
      </c>
      <c r="F321" s="126" t="s">
        <v>570</v>
      </c>
      <c r="G321" s="123" t="s">
        <v>578</v>
      </c>
      <c r="H321" s="126" t="s">
        <v>579</v>
      </c>
      <c r="I321" s="126" t="s">
        <v>573</v>
      </c>
      <c r="J321" s="123" t="s">
        <v>585</v>
      </c>
    </row>
    <row r="322" ht="18.75" customHeight="1" spans="1:10">
      <c r="A322" s="123" t="str">
        <f t="shared" si="56"/>
        <v>    原农技中心退回电费经费</v>
      </c>
      <c r="B322" s="126" t="s">
        <v>916</v>
      </c>
      <c r="C322" s="126" t="s">
        <v>586</v>
      </c>
      <c r="D322" s="126" t="s">
        <v>587</v>
      </c>
      <c r="E322" s="123" t="s">
        <v>588</v>
      </c>
      <c r="F322" s="126" t="s">
        <v>570</v>
      </c>
      <c r="G322" s="123" t="s">
        <v>578</v>
      </c>
      <c r="H322" s="126" t="s">
        <v>579</v>
      </c>
      <c r="I322" s="126" t="s">
        <v>573</v>
      </c>
      <c r="J322" s="123" t="s">
        <v>589</v>
      </c>
    </row>
    <row r="323" ht="18.75" customHeight="1" spans="1:10">
      <c r="A323" s="123" t="str">
        <f t="shared" si="56"/>
        <v>    原农技中心退回电费经费</v>
      </c>
      <c r="B323" s="126" t="s">
        <v>916</v>
      </c>
      <c r="C323" s="126" t="s">
        <v>590</v>
      </c>
      <c r="D323" s="126" t="s">
        <v>591</v>
      </c>
      <c r="E323" s="123" t="s">
        <v>592</v>
      </c>
      <c r="F323" s="126" t="s">
        <v>570</v>
      </c>
      <c r="G323" s="123" t="s">
        <v>578</v>
      </c>
      <c r="H323" s="126" t="s">
        <v>579</v>
      </c>
      <c r="I323" s="126" t="s">
        <v>580</v>
      </c>
      <c r="J323" s="123" t="s">
        <v>593</v>
      </c>
    </row>
    <row r="324" ht="18.75" customHeight="1" spans="1:10">
      <c r="A324" s="123" t="str">
        <f t="shared" ref="A324:A328" si="57">"    "&amp;"耿马县2021年粮油糖绿色高质高效行动(旱谷)经费"</f>
        <v>    耿马县2021年粮油糖绿色高质高效行动(旱谷)经费</v>
      </c>
      <c r="B324" s="126" t="s">
        <v>917</v>
      </c>
      <c r="C324" s="126" t="s">
        <v>567</v>
      </c>
      <c r="D324" s="126" t="s">
        <v>568</v>
      </c>
      <c r="E324" s="123" t="s">
        <v>918</v>
      </c>
      <c r="F324" s="126" t="s">
        <v>570</v>
      </c>
      <c r="G324" s="123" t="s">
        <v>749</v>
      </c>
      <c r="H324" s="126" t="s">
        <v>691</v>
      </c>
      <c r="I324" s="126" t="s">
        <v>573</v>
      </c>
      <c r="J324" s="123" t="s">
        <v>720</v>
      </c>
    </row>
    <row r="325" ht="18.75" customHeight="1" spans="1:10">
      <c r="A325" s="123" t="str">
        <f t="shared" si="57"/>
        <v>    耿马县2021年粮油糖绿色高质高效行动(旱谷)经费</v>
      </c>
      <c r="B325" s="126" t="s">
        <v>917</v>
      </c>
      <c r="C325" s="126" t="s">
        <v>567</v>
      </c>
      <c r="D325" s="126" t="s">
        <v>575</v>
      </c>
      <c r="E325" s="123" t="s">
        <v>919</v>
      </c>
      <c r="F325" s="126" t="s">
        <v>570</v>
      </c>
      <c r="G325" s="123" t="s">
        <v>578</v>
      </c>
      <c r="H325" s="126" t="s">
        <v>579</v>
      </c>
      <c r="I325" s="126" t="s">
        <v>573</v>
      </c>
      <c r="J325" s="123" t="s">
        <v>720</v>
      </c>
    </row>
    <row r="326" ht="18.75" customHeight="1" spans="1:10">
      <c r="A326" s="123" t="str">
        <f t="shared" si="57"/>
        <v>    耿马县2021年粮油糖绿色高质高效行动(旱谷)经费</v>
      </c>
      <c r="B326" s="126" t="s">
        <v>917</v>
      </c>
      <c r="C326" s="126" t="s">
        <v>586</v>
      </c>
      <c r="D326" s="126" t="s">
        <v>602</v>
      </c>
      <c r="E326" s="123" t="s">
        <v>920</v>
      </c>
      <c r="F326" s="126" t="s">
        <v>577</v>
      </c>
      <c r="G326" s="123" t="s">
        <v>146</v>
      </c>
      <c r="H326" s="126" t="s">
        <v>579</v>
      </c>
      <c r="I326" s="126" t="s">
        <v>573</v>
      </c>
      <c r="J326" s="123" t="s">
        <v>720</v>
      </c>
    </row>
    <row r="327" ht="18.75" customHeight="1" spans="1:10">
      <c r="A327" s="123" t="str">
        <f t="shared" si="57"/>
        <v>    耿马县2021年粮油糖绿色高质高效行动(旱谷)经费</v>
      </c>
      <c r="B327" s="126" t="s">
        <v>917</v>
      </c>
      <c r="C327" s="126" t="s">
        <v>586</v>
      </c>
      <c r="D327" s="126" t="s">
        <v>763</v>
      </c>
      <c r="E327" s="123" t="s">
        <v>921</v>
      </c>
      <c r="F327" s="126" t="s">
        <v>577</v>
      </c>
      <c r="G327" s="123" t="s">
        <v>146</v>
      </c>
      <c r="H327" s="126" t="s">
        <v>579</v>
      </c>
      <c r="I327" s="126" t="s">
        <v>573</v>
      </c>
      <c r="J327" s="123" t="s">
        <v>720</v>
      </c>
    </row>
    <row r="328" ht="18.75" customHeight="1" spans="1:10">
      <c r="A328" s="123" t="str">
        <f t="shared" si="57"/>
        <v>    耿马县2021年粮油糖绿色高质高效行动(旱谷)经费</v>
      </c>
      <c r="B328" s="126" t="s">
        <v>917</v>
      </c>
      <c r="C328" s="126" t="s">
        <v>590</v>
      </c>
      <c r="D328" s="126" t="s">
        <v>591</v>
      </c>
      <c r="E328" s="123" t="s">
        <v>768</v>
      </c>
      <c r="F328" s="126" t="s">
        <v>577</v>
      </c>
      <c r="G328" s="123" t="s">
        <v>850</v>
      </c>
      <c r="H328" s="126" t="s">
        <v>579</v>
      </c>
      <c r="I328" s="126" t="s">
        <v>573</v>
      </c>
      <c r="J328" s="123" t="s">
        <v>720</v>
      </c>
    </row>
    <row r="329" ht="18.75" customHeight="1" spans="1:10">
      <c r="A329" s="123" t="str">
        <f t="shared" ref="A329:A333" si="58">"    "&amp;"历年结余手续费经费"</f>
        <v>    历年结余手续费经费</v>
      </c>
      <c r="B329" s="126" t="s">
        <v>922</v>
      </c>
      <c r="C329" s="126" t="s">
        <v>567</v>
      </c>
      <c r="D329" s="126" t="s">
        <v>568</v>
      </c>
      <c r="E329" s="123" t="s">
        <v>837</v>
      </c>
      <c r="F329" s="126" t="s">
        <v>577</v>
      </c>
      <c r="G329" s="123" t="s">
        <v>847</v>
      </c>
      <c r="H329" s="126" t="s">
        <v>791</v>
      </c>
      <c r="I329" s="126" t="s">
        <v>573</v>
      </c>
      <c r="J329" s="123" t="s">
        <v>839</v>
      </c>
    </row>
    <row r="330" ht="18.75" customHeight="1" spans="1:10">
      <c r="A330" s="123" t="str">
        <f t="shared" si="58"/>
        <v>    历年结余手续费经费</v>
      </c>
      <c r="B330" s="126" t="s">
        <v>922</v>
      </c>
      <c r="C330" s="126" t="s">
        <v>567</v>
      </c>
      <c r="D330" s="126" t="s">
        <v>575</v>
      </c>
      <c r="E330" s="123" t="s">
        <v>576</v>
      </c>
      <c r="F330" s="126" t="s">
        <v>570</v>
      </c>
      <c r="G330" s="123" t="s">
        <v>578</v>
      </c>
      <c r="H330" s="126" t="s">
        <v>579</v>
      </c>
      <c r="I330" s="126" t="s">
        <v>573</v>
      </c>
      <c r="J330" s="123" t="s">
        <v>581</v>
      </c>
    </row>
    <row r="331" ht="18.75" customHeight="1" spans="1:10">
      <c r="A331" s="123" t="str">
        <f t="shared" si="58"/>
        <v>    历年结余手续费经费</v>
      </c>
      <c r="B331" s="126" t="s">
        <v>922</v>
      </c>
      <c r="C331" s="126" t="s">
        <v>567</v>
      </c>
      <c r="D331" s="126" t="s">
        <v>582</v>
      </c>
      <c r="E331" s="123" t="s">
        <v>583</v>
      </c>
      <c r="F331" s="126" t="s">
        <v>570</v>
      </c>
      <c r="G331" s="123" t="s">
        <v>578</v>
      </c>
      <c r="H331" s="126" t="s">
        <v>579</v>
      </c>
      <c r="I331" s="126" t="s">
        <v>573</v>
      </c>
      <c r="J331" s="123" t="s">
        <v>585</v>
      </c>
    </row>
    <row r="332" ht="18.75" customHeight="1" spans="1:10">
      <c r="A332" s="123" t="str">
        <f t="shared" si="58"/>
        <v>    历年结余手续费经费</v>
      </c>
      <c r="B332" s="126" t="s">
        <v>922</v>
      </c>
      <c r="C332" s="126" t="s">
        <v>586</v>
      </c>
      <c r="D332" s="126" t="s">
        <v>587</v>
      </c>
      <c r="E332" s="123" t="s">
        <v>588</v>
      </c>
      <c r="F332" s="126" t="s">
        <v>570</v>
      </c>
      <c r="G332" s="123" t="s">
        <v>578</v>
      </c>
      <c r="H332" s="126" t="s">
        <v>579</v>
      </c>
      <c r="I332" s="126" t="s">
        <v>573</v>
      </c>
      <c r="J332" s="123" t="s">
        <v>589</v>
      </c>
    </row>
    <row r="333" ht="18.75" customHeight="1" spans="1:10">
      <c r="A333" s="123" t="str">
        <f t="shared" si="58"/>
        <v>    历年结余手续费经费</v>
      </c>
      <c r="B333" s="126" t="s">
        <v>922</v>
      </c>
      <c r="C333" s="126" t="s">
        <v>590</v>
      </c>
      <c r="D333" s="126" t="s">
        <v>591</v>
      </c>
      <c r="E333" s="123" t="s">
        <v>592</v>
      </c>
      <c r="F333" s="126" t="s">
        <v>577</v>
      </c>
      <c r="G333" s="123" t="s">
        <v>599</v>
      </c>
      <c r="H333" s="126" t="s">
        <v>579</v>
      </c>
      <c r="I333" s="126" t="s">
        <v>580</v>
      </c>
      <c r="J333" s="123" t="s">
        <v>593</v>
      </c>
    </row>
    <row r="334" ht="18.75" customHeight="1" spans="1:10">
      <c r="A334" s="123" t="str">
        <f t="shared" ref="A334:A338" si="59">"    "&amp;"农户施肥调查经费"</f>
        <v>    农户施肥调查经费</v>
      </c>
      <c r="B334" s="126" t="s">
        <v>488</v>
      </c>
      <c r="C334" s="126" t="s">
        <v>567</v>
      </c>
      <c r="D334" s="126" t="s">
        <v>568</v>
      </c>
      <c r="E334" s="123" t="s">
        <v>837</v>
      </c>
      <c r="F334" s="126" t="s">
        <v>577</v>
      </c>
      <c r="G334" s="123" t="s">
        <v>847</v>
      </c>
      <c r="H334" s="126" t="s">
        <v>791</v>
      </c>
      <c r="I334" s="126" t="s">
        <v>573</v>
      </c>
      <c r="J334" s="123" t="s">
        <v>839</v>
      </c>
    </row>
    <row r="335" ht="18.75" customHeight="1" spans="1:10">
      <c r="A335" s="123" t="str">
        <f t="shared" si="59"/>
        <v>    农户施肥调查经费</v>
      </c>
      <c r="B335" s="126" t="s">
        <v>488</v>
      </c>
      <c r="C335" s="126" t="s">
        <v>567</v>
      </c>
      <c r="D335" s="126" t="s">
        <v>575</v>
      </c>
      <c r="E335" s="123" t="s">
        <v>849</v>
      </c>
      <c r="F335" s="126" t="s">
        <v>570</v>
      </c>
      <c r="G335" s="123" t="s">
        <v>578</v>
      </c>
      <c r="H335" s="126" t="s">
        <v>579</v>
      </c>
      <c r="I335" s="126" t="s">
        <v>573</v>
      </c>
      <c r="J335" s="123" t="s">
        <v>851</v>
      </c>
    </row>
    <row r="336" ht="18.75" customHeight="1" spans="1:10">
      <c r="A336" s="123" t="str">
        <f t="shared" si="59"/>
        <v>    农户施肥调查经费</v>
      </c>
      <c r="B336" s="126" t="s">
        <v>488</v>
      </c>
      <c r="C336" s="126" t="s">
        <v>567</v>
      </c>
      <c r="D336" s="126" t="s">
        <v>582</v>
      </c>
      <c r="E336" s="123" t="s">
        <v>583</v>
      </c>
      <c r="F336" s="126" t="s">
        <v>570</v>
      </c>
      <c r="G336" s="123" t="s">
        <v>578</v>
      </c>
      <c r="H336" s="126" t="s">
        <v>579</v>
      </c>
      <c r="I336" s="126" t="s">
        <v>573</v>
      </c>
      <c r="J336" s="123" t="s">
        <v>585</v>
      </c>
    </row>
    <row r="337" ht="18.75" customHeight="1" spans="1:10">
      <c r="A337" s="123" t="str">
        <f t="shared" si="59"/>
        <v>    农户施肥调查经费</v>
      </c>
      <c r="B337" s="126" t="s">
        <v>488</v>
      </c>
      <c r="C337" s="126" t="s">
        <v>586</v>
      </c>
      <c r="D337" s="126" t="s">
        <v>587</v>
      </c>
      <c r="E337" s="123" t="s">
        <v>588</v>
      </c>
      <c r="F337" s="126" t="s">
        <v>570</v>
      </c>
      <c r="G337" s="123" t="s">
        <v>578</v>
      </c>
      <c r="H337" s="126" t="s">
        <v>579</v>
      </c>
      <c r="I337" s="126" t="s">
        <v>573</v>
      </c>
      <c r="J337" s="123" t="s">
        <v>589</v>
      </c>
    </row>
    <row r="338" ht="18.75" customHeight="1" spans="1:10">
      <c r="A338" s="123" t="str">
        <f t="shared" si="59"/>
        <v>    农户施肥调查经费</v>
      </c>
      <c r="B338" s="126" t="s">
        <v>488</v>
      </c>
      <c r="C338" s="126" t="s">
        <v>590</v>
      </c>
      <c r="D338" s="126" t="s">
        <v>591</v>
      </c>
      <c r="E338" s="123" t="s">
        <v>592</v>
      </c>
      <c r="F338" s="126" t="s">
        <v>577</v>
      </c>
      <c r="G338" s="123" t="s">
        <v>599</v>
      </c>
      <c r="H338" s="126" t="s">
        <v>579</v>
      </c>
      <c r="I338" s="126" t="s">
        <v>580</v>
      </c>
      <c r="J338" s="123" t="s">
        <v>593</v>
      </c>
    </row>
    <row r="339" ht="18.75" customHeight="1" spans="1:10">
      <c r="A339" s="123" t="str">
        <f t="shared" ref="A339:A343" si="60">"    "&amp;"地理标识补助经费"</f>
        <v>    地理标识补助经费</v>
      </c>
      <c r="B339" s="126" t="s">
        <v>468</v>
      </c>
      <c r="C339" s="126" t="s">
        <v>567</v>
      </c>
      <c r="D339" s="126" t="s">
        <v>568</v>
      </c>
      <c r="E339" s="123" t="s">
        <v>837</v>
      </c>
      <c r="F339" s="126" t="s">
        <v>577</v>
      </c>
      <c r="G339" s="123" t="s">
        <v>847</v>
      </c>
      <c r="H339" s="126" t="s">
        <v>791</v>
      </c>
      <c r="I339" s="126" t="s">
        <v>573</v>
      </c>
      <c r="J339" s="123" t="s">
        <v>839</v>
      </c>
    </row>
    <row r="340" ht="18.75" customHeight="1" spans="1:10">
      <c r="A340" s="123" t="str">
        <f t="shared" si="60"/>
        <v>    地理标识补助经费</v>
      </c>
      <c r="B340" s="126" t="s">
        <v>468</v>
      </c>
      <c r="C340" s="126" t="s">
        <v>567</v>
      </c>
      <c r="D340" s="126" t="s">
        <v>575</v>
      </c>
      <c r="E340" s="123" t="s">
        <v>576</v>
      </c>
      <c r="F340" s="126" t="s">
        <v>570</v>
      </c>
      <c r="G340" s="123" t="s">
        <v>578</v>
      </c>
      <c r="H340" s="126" t="s">
        <v>579</v>
      </c>
      <c r="I340" s="126" t="s">
        <v>573</v>
      </c>
      <c r="J340" s="123" t="s">
        <v>581</v>
      </c>
    </row>
    <row r="341" ht="18.75" customHeight="1" spans="1:10">
      <c r="A341" s="123" t="str">
        <f t="shared" si="60"/>
        <v>    地理标识补助经费</v>
      </c>
      <c r="B341" s="126" t="s">
        <v>468</v>
      </c>
      <c r="C341" s="126" t="s">
        <v>567</v>
      </c>
      <c r="D341" s="126" t="s">
        <v>582</v>
      </c>
      <c r="E341" s="123" t="s">
        <v>583</v>
      </c>
      <c r="F341" s="126" t="s">
        <v>570</v>
      </c>
      <c r="G341" s="123" t="s">
        <v>578</v>
      </c>
      <c r="H341" s="126" t="s">
        <v>579</v>
      </c>
      <c r="I341" s="126" t="s">
        <v>573</v>
      </c>
      <c r="J341" s="123" t="s">
        <v>585</v>
      </c>
    </row>
    <row r="342" ht="18.75" customHeight="1" spans="1:10">
      <c r="A342" s="123" t="str">
        <f t="shared" si="60"/>
        <v>    地理标识补助经费</v>
      </c>
      <c r="B342" s="126" t="s">
        <v>468</v>
      </c>
      <c r="C342" s="126" t="s">
        <v>586</v>
      </c>
      <c r="D342" s="126" t="s">
        <v>587</v>
      </c>
      <c r="E342" s="123" t="s">
        <v>588</v>
      </c>
      <c r="F342" s="126" t="s">
        <v>570</v>
      </c>
      <c r="G342" s="123" t="s">
        <v>578</v>
      </c>
      <c r="H342" s="126" t="s">
        <v>579</v>
      </c>
      <c r="I342" s="126" t="s">
        <v>573</v>
      </c>
      <c r="J342" s="123" t="s">
        <v>589</v>
      </c>
    </row>
    <row r="343" ht="18.75" customHeight="1" spans="1:10">
      <c r="A343" s="123" t="str">
        <f t="shared" si="60"/>
        <v>    地理标识补助经费</v>
      </c>
      <c r="B343" s="126" t="s">
        <v>468</v>
      </c>
      <c r="C343" s="126" t="s">
        <v>590</v>
      </c>
      <c r="D343" s="126" t="s">
        <v>591</v>
      </c>
      <c r="E343" s="123" t="s">
        <v>592</v>
      </c>
      <c r="F343" s="126" t="s">
        <v>577</v>
      </c>
      <c r="G343" s="123" t="s">
        <v>599</v>
      </c>
      <c r="H343" s="126" t="s">
        <v>579</v>
      </c>
      <c r="I343" s="126" t="s">
        <v>580</v>
      </c>
      <c r="J343" s="123" t="s">
        <v>593</v>
      </c>
    </row>
    <row r="344" ht="18.75" customHeight="1" spans="1:10">
      <c r="A344" s="123" t="str">
        <f t="shared" ref="A344:A348" si="61">"    "&amp;"一县一业产业品牌绿色认证经费"</f>
        <v>    一县一业产业品牌绿色认证经费</v>
      </c>
      <c r="B344" s="126" t="s">
        <v>923</v>
      </c>
      <c r="C344" s="126" t="s">
        <v>567</v>
      </c>
      <c r="D344" s="126" t="s">
        <v>568</v>
      </c>
      <c r="E344" s="123" t="s">
        <v>837</v>
      </c>
      <c r="F344" s="126" t="s">
        <v>577</v>
      </c>
      <c r="G344" s="123" t="s">
        <v>838</v>
      </c>
      <c r="H344" s="126" t="s">
        <v>791</v>
      </c>
      <c r="I344" s="126" t="s">
        <v>573</v>
      </c>
      <c r="J344" s="123" t="s">
        <v>839</v>
      </c>
    </row>
    <row r="345" ht="18.75" customHeight="1" spans="1:10">
      <c r="A345" s="123" t="str">
        <f t="shared" si="61"/>
        <v>    一县一业产业品牌绿色认证经费</v>
      </c>
      <c r="B345" s="126" t="s">
        <v>923</v>
      </c>
      <c r="C345" s="126" t="s">
        <v>567</v>
      </c>
      <c r="D345" s="126" t="s">
        <v>575</v>
      </c>
      <c r="E345" s="123" t="s">
        <v>576</v>
      </c>
      <c r="F345" s="126" t="s">
        <v>570</v>
      </c>
      <c r="G345" s="123" t="s">
        <v>578</v>
      </c>
      <c r="H345" s="126" t="s">
        <v>579</v>
      </c>
      <c r="I345" s="126" t="s">
        <v>573</v>
      </c>
      <c r="J345" s="123" t="s">
        <v>581</v>
      </c>
    </row>
    <row r="346" ht="18.75" customHeight="1" spans="1:10">
      <c r="A346" s="123" t="str">
        <f t="shared" si="61"/>
        <v>    一县一业产业品牌绿色认证经费</v>
      </c>
      <c r="B346" s="126" t="s">
        <v>923</v>
      </c>
      <c r="C346" s="126" t="s">
        <v>586</v>
      </c>
      <c r="D346" s="126" t="s">
        <v>587</v>
      </c>
      <c r="E346" s="123" t="s">
        <v>588</v>
      </c>
      <c r="F346" s="126" t="s">
        <v>577</v>
      </c>
      <c r="G346" s="123" t="s">
        <v>578</v>
      </c>
      <c r="H346" s="126" t="s">
        <v>579</v>
      </c>
      <c r="I346" s="126" t="s">
        <v>573</v>
      </c>
      <c r="J346" s="123" t="s">
        <v>589</v>
      </c>
    </row>
    <row r="347" ht="18.75" customHeight="1" spans="1:10">
      <c r="A347" s="123" t="str">
        <f t="shared" si="61"/>
        <v>    一县一业产业品牌绿色认证经费</v>
      </c>
      <c r="B347" s="126" t="s">
        <v>923</v>
      </c>
      <c r="C347" s="126" t="s">
        <v>586</v>
      </c>
      <c r="D347" s="126" t="s">
        <v>587</v>
      </c>
      <c r="E347" s="123" t="s">
        <v>924</v>
      </c>
      <c r="F347" s="126" t="s">
        <v>570</v>
      </c>
      <c r="G347" s="123" t="s">
        <v>609</v>
      </c>
      <c r="H347" s="126" t="s">
        <v>579</v>
      </c>
      <c r="I347" s="126" t="s">
        <v>573</v>
      </c>
      <c r="J347" s="123" t="s">
        <v>925</v>
      </c>
    </row>
    <row r="348" ht="18.75" customHeight="1" spans="1:10">
      <c r="A348" s="123" t="str">
        <f t="shared" si="61"/>
        <v>    一县一业产业品牌绿色认证经费</v>
      </c>
      <c r="B348" s="126" t="s">
        <v>923</v>
      </c>
      <c r="C348" s="126" t="s">
        <v>590</v>
      </c>
      <c r="D348" s="126" t="s">
        <v>591</v>
      </c>
      <c r="E348" s="123" t="s">
        <v>592</v>
      </c>
      <c r="F348" s="126" t="s">
        <v>570</v>
      </c>
      <c r="G348" s="123" t="s">
        <v>609</v>
      </c>
      <c r="H348" s="126" t="s">
        <v>579</v>
      </c>
      <c r="I348" s="126" t="s">
        <v>580</v>
      </c>
      <c r="J348" s="123" t="s">
        <v>593</v>
      </c>
    </row>
    <row r="349" ht="18.75" customHeight="1" spans="1:10">
      <c r="A349" s="125" t="s">
        <v>72</v>
      </c>
      <c r="B349" s="25"/>
      <c r="C349" s="25"/>
      <c r="D349" s="25"/>
      <c r="E349" s="25"/>
      <c r="F349" s="25"/>
      <c r="G349" s="25"/>
      <c r="H349" s="25"/>
      <c r="I349" s="25"/>
      <c r="J349" s="25"/>
    </row>
    <row r="350" ht="18.75" customHeight="1" spans="1:10">
      <c r="A350" s="123" t="str">
        <f t="shared" ref="A350:A354" si="62">"    "&amp;"科技转化与推广服务、统计监测与信息服务、其他农业支出项目经费"</f>
        <v>    科技转化与推广服务、统计监测与信息服务、其他农业支出项目经费</v>
      </c>
      <c r="B350" s="126" t="s">
        <v>450</v>
      </c>
      <c r="C350" s="126" t="s">
        <v>567</v>
      </c>
      <c r="D350" s="126" t="s">
        <v>568</v>
      </c>
      <c r="E350" s="123" t="s">
        <v>837</v>
      </c>
      <c r="F350" s="126" t="s">
        <v>577</v>
      </c>
      <c r="G350" s="123" t="s">
        <v>578</v>
      </c>
      <c r="H350" s="126" t="s">
        <v>791</v>
      </c>
      <c r="I350" s="126" t="s">
        <v>573</v>
      </c>
      <c r="J350" s="123" t="s">
        <v>839</v>
      </c>
    </row>
    <row r="351" ht="18.75" customHeight="1" spans="1:10">
      <c r="A351" s="123" t="str">
        <f t="shared" si="62"/>
        <v>    科技转化与推广服务、统计监测与信息服务、其他农业支出项目经费</v>
      </c>
      <c r="B351" s="126" t="s">
        <v>450</v>
      </c>
      <c r="C351" s="126" t="s">
        <v>567</v>
      </c>
      <c r="D351" s="126" t="s">
        <v>575</v>
      </c>
      <c r="E351" s="123" t="s">
        <v>576</v>
      </c>
      <c r="F351" s="126" t="s">
        <v>577</v>
      </c>
      <c r="G351" s="123" t="s">
        <v>599</v>
      </c>
      <c r="H351" s="126" t="s">
        <v>579</v>
      </c>
      <c r="I351" s="126" t="s">
        <v>573</v>
      </c>
      <c r="J351" s="123" t="s">
        <v>581</v>
      </c>
    </row>
    <row r="352" ht="18.75" customHeight="1" spans="1:10">
      <c r="A352" s="123" t="str">
        <f t="shared" si="62"/>
        <v>    科技转化与推广服务、统计监测与信息服务、其他农业支出项目经费</v>
      </c>
      <c r="B352" s="126" t="s">
        <v>450</v>
      </c>
      <c r="C352" s="126" t="s">
        <v>567</v>
      </c>
      <c r="D352" s="126" t="s">
        <v>582</v>
      </c>
      <c r="E352" s="123" t="s">
        <v>583</v>
      </c>
      <c r="F352" s="126" t="s">
        <v>577</v>
      </c>
      <c r="G352" s="123" t="s">
        <v>599</v>
      </c>
      <c r="H352" s="126" t="s">
        <v>579</v>
      </c>
      <c r="I352" s="126" t="s">
        <v>573</v>
      </c>
      <c r="J352" s="123" t="s">
        <v>585</v>
      </c>
    </row>
    <row r="353" ht="18.75" customHeight="1" spans="1:10">
      <c r="A353" s="123" t="str">
        <f t="shared" si="62"/>
        <v>    科技转化与推广服务、统计监测与信息服务、其他农业支出项目经费</v>
      </c>
      <c r="B353" s="126" t="s">
        <v>450</v>
      </c>
      <c r="C353" s="126" t="s">
        <v>586</v>
      </c>
      <c r="D353" s="126" t="s">
        <v>587</v>
      </c>
      <c r="E353" s="123" t="s">
        <v>877</v>
      </c>
      <c r="F353" s="126" t="s">
        <v>577</v>
      </c>
      <c r="G353" s="123" t="s">
        <v>926</v>
      </c>
      <c r="H353" s="126" t="s">
        <v>619</v>
      </c>
      <c r="I353" s="126" t="s">
        <v>580</v>
      </c>
      <c r="J353" s="123" t="s">
        <v>878</v>
      </c>
    </row>
    <row r="354" ht="18.75" customHeight="1" spans="1:10">
      <c r="A354" s="123" t="str">
        <f t="shared" si="62"/>
        <v>    科技转化与推广服务、统计监测与信息服务、其他农业支出项目经费</v>
      </c>
      <c r="B354" s="126" t="s">
        <v>450</v>
      </c>
      <c r="C354" s="126" t="s">
        <v>590</v>
      </c>
      <c r="D354" s="126" t="s">
        <v>591</v>
      </c>
      <c r="E354" s="123" t="s">
        <v>592</v>
      </c>
      <c r="F354" s="126" t="s">
        <v>577</v>
      </c>
      <c r="G354" s="123" t="s">
        <v>599</v>
      </c>
      <c r="H354" s="126" t="s">
        <v>579</v>
      </c>
      <c r="I354" s="126" t="s">
        <v>573</v>
      </c>
      <c r="J354" s="123" t="s">
        <v>593</v>
      </c>
    </row>
    <row r="355" ht="18.75" customHeight="1" spans="1:10">
      <c r="A355" s="123" t="str">
        <f t="shared" ref="A355:A359" si="63">"    "&amp;"2025年农村宅基地管理项目经费"</f>
        <v>    2025年农村宅基地管理项目经费</v>
      </c>
      <c r="B355" s="126" t="s">
        <v>927</v>
      </c>
      <c r="C355" s="126" t="s">
        <v>567</v>
      </c>
      <c r="D355" s="126" t="s">
        <v>568</v>
      </c>
      <c r="E355" s="123" t="s">
        <v>837</v>
      </c>
      <c r="F355" s="126" t="s">
        <v>577</v>
      </c>
      <c r="G355" s="123" t="s">
        <v>578</v>
      </c>
      <c r="H355" s="126" t="s">
        <v>642</v>
      </c>
      <c r="I355" s="126" t="s">
        <v>573</v>
      </c>
      <c r="J355" s="123" t="s">
        <v>839</v>
      </c>
    </row>
    <row r="356" ht="18.75" customHeight="1" spans="1:10">
      <c r="A356" s="123" t="str">
        <f t="shared" si="63"/>
        <v>    2025年农村宅基地管理项目经费</v>
      </c>
      <c r="B356" s="126" t="s">
        <v>927</v>
      </c>
      <c r="C356" s="126" t="s">
        <v>567</v>
      </c>
      <c r="D356" s="126" t="s">
        <v>575</v>
      </c>
      <c r="E356" s="123" t="s">
        <v>928</v>
      </c>
      <c r="F356" s="126" t="s">
        <v>570</v>
      </c>
      <c r="G356" s="123" t="s">
        <v>578</v>
      </c>
      <c r="H356" s="126" t="s">
        <v>579</v>
      </c>
      <c r="I356" s="126" t="s">
        <v>573</v>
      </c>
      <c r="J356" s="123" t="s">
        <v>887</v>
      </c>
    </row>
    <row r="357" ht="18.75" customHeight="1" spans="1:10">
      <c r="A357" s="123" t="str">
        <f t="shared" si="63"/>
        <v>    2025年农村宅基地管理项目经费</v>
      </c>
      <c r="B357" s="126" t="s">
        <v>927</v>
      </c>
      <c r="C357" s="126" t="s">
        <v>567</v>
      </c>
      <c r="D357" s="126" t="s">
        <v>582</v>
      </c>
      <c r="E357" s="123" t="s">
        <v>929</v>
      </c>
      <c r="F357" s="126" t="s">
        <v>570</v>
      </c>
      <c r="G357" s="123" t="s">
        <v>578</v>
      </c>
      <c r="H357" s="126" t="s">
        <v>579</v>
      </c>
      <c r="I357" s="126" t="s">
        <v>573</v>
      </c>
      <c r="J357" s="123" t="s">
        <v>585</v>
      </c>
    </row>
    <row r="358" ht="18.75" customHeight="1" spans="1:10">
      <c r="A358" s="123" t="str">
        <f t="shared" si="63"/>
        <v>    2025年农村宅基地管理项目经费</v>
      </c>
      <c r="B358" s="126" t="s">
        <v>927</v>
      </c>
      <c r="C358" s="126" t="s">
        <v>586</v>
      </c>
      <c r="D358" s="126" t="s">
        <v>587</v>
      </c>
      <c r="E358" s="123" t="s">
        <v>588</v>
      </c>
      <c r="F358" s="126" t="s">
        <v>577</v>
      </c>
      <c r="G358" s="123" t="s">
        <v>599</v>
      </c>
      <c r="H358" s="126" t="s">
        <v>579</v>
      </c>
      <c r="I358" s="126" t="s">
        <v>573</v>
      </c>
      <c r="J358" s="123" t="s">
        <v>589</v>
      </c>
    </row>
    <row r="359" ht="18.75" customHeight="1" spans="1:10">
      <c r="A359" s="123" t="str">
        <f t="shared" si="63"/>
        <v>    2025年农村宅基地管理项目经费</v>
      </c>
      <c r="B359" s="126" t="s">
        <v>927</v>
      </c>
      <c r="C359" s="126" t="s">
        <v>590</v>
      </c>
      <c r="D359" s="126" t="s">
        <v>591</v>
      </c>
      <c r="E359" s="123" t="s">
        <v>930</v>
      </c>
      <c r="F359" s="126" t="s">
        <v>577</v>
      </c>
      <c r="G359" s="123" t="s">
        <v>700</v>
      </c>
      <c r="H359" s="126" t="s">
        <v>579</v>
      </c>
      <c r="I359" s="126" t="s">
        <v>573</v>
      </c>
      <c r="J359" s="123" t="s">
        <v>593</v>
      </c>
    </row>
    <row r="360" ht="18.75" customHeight="1" spans="1:10">
      <c r="A360" s="123" t="str">
        <f t="shared" ref="A360:A364" si="64">"    "&amp;"2021年农业社会化服务产业托管专项资金"</f>
        <v>    2021年农业社会化服务产业托管专项资金</v>
      </c>
      <c r="B360" s="126" t="s">
        <v>931</v>
      </c>
      <c r="C360" s="126" t="s">
        <v>567</v>
      </c>
      <c r="D360" s="126" t="s">
        <v>568</v>
      </c>
      <c r="E360" s="123" t="s">
        <v>931</v>
      </c>
      <c r="F360" s="126" t="s">
        <v>570</v>
      </c>
      <c r="G360" s="123" t="s">
        <v>932</v>
      </c>
      <c r="H360" s="126" t="s">
        <v>691</v>
      </c>
      <c r="I360" s="126" t="s">
        <v>573</v>
      </c>
      <c r="J360" s="123" t="s">
        <v>933</v>
      </c>
    </row>
    <row r="361" ht="18.75" customHeight="1" spans="1:10">
      <c r="A361" s="123" t="str">
        <f t="shared" si="64"/>
        <v>    2021年农业社会化服务产业托管专项资金</v>
      </c>
      <c r="B361" s="126" t="s">
        <v>931</v>
      </c>
      <c r="C361" s="126" t="s">
        <v>567</v>
      </c>
      <c r="D361" s="126" t="s">
        <v>575</v>
      </c>
      <c r="E361" s="123" t="s">
        <v>892</v>
      </c>
      <c r="F361" s="126" t="s">
        <v>577</v>
      </c>
      <c r="G361" s="123" t="s">
        <v>599</v>
      </c>
      <c r="H361" s="126" t="s">
        <v>579</v>
      </c>
      <c r="I361" s="126" t="s">
        <v>573</v>
      </c>
      <c r="J361" s="123" t="s">
        <v>893</v>
      </c>
    </row>
    <row r="362" ht="18.75" customHeight="1" spans="1:10">
      <c r="A362" s="123" t="str">
        <f t="shared" si="64"/>
        <v>    2021年农业社会化服务产业托管专项资金</v>
      </c>
      <c r="B362" s="126" t="s">
        <v>931</v>
      </c>
      <c r="C362" s="126" t="s">
        <v>586</v>
      </c>
      <c r="D362" s="126" t="s">
        <v>602</v>
      </c>
      <c r="E362" s="123" t="s">
        <v>934</v>
      </c>
      <c r="F362" s="126" t="s">
        <v>577</v>
      </c>
      <c r="G362" s="123" t="s">
        <v>935</v>
      </c>
      <c r="H362" s="126" t="s">
        <v>605</v>
      </c>
      <c r="I362" s="126" t="s">
        <v>573</v>
      </c>
      <c r="J362" s="123" t="s">
        <v>933</v>
      </c>
    </row>
    <row r="363" ht="18.75" customHeight="1" spans="1:10">
      <c r="A363" s="123" t="str">
        <f t="shared" si="64"/>
        <v>    2021年农业社会化服务产业托管专项资金</v>
      </c>
      <c r="B363" s="126" t="s">
        <v>931</v>
      </c>
      <c r="C363" s="126" t="s">
        <v>586</v>
      </c>
      <c r="D363" s="126" t="s">
        <v>587</v>
      </c>
      <c r="E363" s="123" t="s">
        <v>924</v>
      </c>
      <c r="F363" s="126" t="s">
        <v>577</v>
      </c>
      <c r="G363" s="123" t="s">
        <v>936</v>
      </c>
      <c r="H363" s="126" t="s">
        <v>663</v>
      </c>
      <c r="I363" s="126" t="s">
        <v>580</v>
      </c>
      <c r="J363" s="123" t="s">
        <v>925</v>
      </c>
    </row>
    <row r="364" ht="18.75" customHeight="1" spans="1:10">
      <c r="A364" s="123" t="str">
        <f t="shared" si="64"/>
        <v>    2021年农业社会化服务产业托管专项资金</v>
      </c>
      <c r="B364" s="126" t="s">
        <v>931</v>
      </c>
      <c r="C364" s="126" t="s">
        <v>590</v>
      </c>
      <c r="D364" s="126" t="s">
        <v>591</v>
      </c>
      <c r="E364" s="123" t="s">
        <v>592</v>
      </c>
      <c r="F364" s="126" t="s">
        <v>570</v>
      </c>
      <c r="G364" s="123" t="s">
        <v>609</v>
      </c>
      <c r="H364" s="126" t="s">
        <v>579</v>
      </c>
      <c r="I364" s="126" t="s">
        <v>580</v>
      </c>
      <c r="J364" s="123" t="s">
        <v>933</v>
      </c>
    </row>
    <row r="365" ht="18.75" customHeight="1" spans="1:10">
      <c r="A365" s="123" t="str">
        <f t="shared" ref="A365:A370" si="65">"    "&amp;"2022年城乡统筹转户专项补助经费"</f>
        <v>    2022年城乡统筹转户专项补助经费</v>
      </c>
      <c r="B365" s="126" t="s">
        <v>445</v>
      </c>
      <c r="C365" s="126" t="s">
        <v>567</v>
      </c>
      <c r="D365" s="126" t="s">
        <v>568</v>
      </c>
      <c r="E365" s="123" t="s">
        <v>937</v>
      </c>
      <c r="F365" s="126" t="s">
        <v>577</v>
      </c>
      <c r="G365" s="123" t="s">
        <v>938</v>
      </c>
      <c r="H365" s="126" t="s">
        <v>644</v>
      </c>
      <c r="I365" s="126" t="s">
        <v>573</v>
      </c>
      <c r="J365" s="123" t="s">
        <v>939</v>
      </c>
    </row>
    <row r="366" ht="18.75" customHeight="1" spans="1:10">
      <c r="A366" s="123" t="str">
        <f t="shared" si="65"/>
        <v>    2022年城乡统筹转户专项补助经费</v>
      </c>
      <c r="B366" s="126" t="s">
        <v>445</v>
      </c>
      <c r="C366" s="126" t="s">
        <v>567</v>
      </c>
      <c r="D366" s="126" t="s">
        <v>575</v>
      </c>
      <c r="E366" s="123" t="s">
        <v>940</v>
      </c>
      <c r="F366" s="126" t="s">
        <v>570</v>
      </c>
      <c r="G366" s="123" t="s">
        <v>941</v>
      </c>
      <c r="H366" s="126" t="s">
        <v>663</v>
      </c>
      <c r="I366" s="126" t="s">
        <v>580</v>
      </c>
      <c r="J366" s="123" t="s">
        <v>581</v>
      </c>
    </row>
    <row r="367" ht="18.75" customHeight="1" spans="1:10">
      <c r="A367" s="123" t="str">
        <f t="shared" si="65"/>
        <v>    2022年城乡统筹转户专项补助经费</v>
      </c>
      <c r="B367" s="126" t="s">
        <v>445</v>
      </c>
      <c r="C367" s="126" t="s">
        <v>567</v>
      </c>
      <c r="D367" s="126" t="s">
        <v>582</v>
      </c>
      <c r="E367" s="123" t="s">
        <v>942</v>
      </c>
      <c r="F367" s="126" t="s">
        <v>570</v>
      </c>
      <c r="G367" s="123" t="s">
        <v>943</v>
      </c>
      <c r="H367" s="126" t="s">
        <v>663</v>
      </c>
      <c r="I367" s="126" t="s">
        <v>580</v>
      </c>
      <c r="J367" s="123" t="s">
        <v>585</v>
      </c>
    </row>
    <row r="368" ht="18.75" customHeight="1" spans="1:10">
      <c r="A368" s="123" t="str">
        <f t="shared" si="65"/>
        <v>    2022年城乡统筹转户专项补助经费</v>
      </c>
      <c r="B368" s="126" t="s">
        <v>445</v>
      </c>
      <c r="C368" s="126" t="s">
        <v>586</v>
      </c>
      <c r="D368" s="126" t="s">
        <v>602</v>
      </c>
      <c r="E368" s="123" t="s">
        <v>944</v>
      </c>
      <c r="F368" s="126" t="s">
        <v>577</v>
      </c>
      <c r="G368" s="123" t="s">
        <v>945</v>
      </c>
      <c r="H368" s="126" t="s">
        <v>619</v>
      </c>
      <c r="I368" s="126" t="s">
        <v>573</v>
      </c>
      <c r="J368" s="123" t="s">
        <v>606</v>
      </c>
    </row>
    <row r="369" ht="18.75" customHeight="1" spans="1:10">
      <c r="A369" s="123" t="str">
        <f t="shared" si="65"/>
        <v>    2022年城乡统筹转户专项补助经费</v>
      </c>
      <c r="B369" s="126" t="s">
        <v>445</v>
      </c>
      <c r="C369" s="126" t="s">
        <v>586</v>
      </c>
      <c r="D369" s="126" t="s">
        <v>602</v>
      </c>
      <c r="E369" s="123" t="s">
        <v>946</v>
      </c>
      <c r="F369" s="126" t="s">
        <v>577</v>
      </c>
      <c r="G369" s="123" t="s">
        <v>947</v>
      </c>
      <c r="H369" s="126" t="s">
        <v>642</v>
      </c>
      <c r="I369" s="126" t="s">
        <v>573</v>
      </c>
      <c r="J369" s="123" t="s">
        <v>939</v>
      </c>
    </row>
    <row r="370" ht="18.75" customHeight="1" spans="1:10">
      <c r="A370" s="123" t="str">
        <f t="shared" si="65"/>
        <v>    2022年城乡统筹转户专项补助经费</v>
      </c>
      <c r="B370" s="126" t="s">
        <v>445</v>
      </c>
      <c r="C370" s="126" t="s">
        <v>590</v>
      </c>
      <c r="D370" s="126" t="s">
        <v>591</v>
      </c>
      <c r="E370" s="123" t="s">
        <v>591</v>
      </c>
      <c r="F370" s="126" t="s">
        <v>577</v>
      </c>
      <c r="G370" s="123" t="s">
        <v>609</v>
      </c>
      <c r="H370" s="126" t="s">
        <v>579</v>
      </c>
      <c r="I370" s="126" t="s">
        <v>573</v>
      </c>
      <c r="J370" s="123" t="s">
        <v>593</v>
      </c>
    </row>
    <row r="371" ht="18.75" customHeight="1" spans="1:10">
      <c r="A371" s="123" t="str">
        <f t="shared" si="5"/>
        <v>    2025年春节慰问经费</v>
      </c>
      <c r="B371" s="126" t="s">
        <v>417</v>
      </c>
      <c r="C371" s="126" t="s">
        <v>567</v>
      </c>
      <c r="D371" s="126" t="s">
        <v>568</v>
      </c>
      <c r="E371" s="123" t="s">
        <v>569</v>
      </c>
      <c r="F371" s="126" t="s">
        <v>570</v>
      </c>
      <c r="G371" s="123" t="s">
        <v>838</v>
      </c>
      <c r="H371" s="126" t="s">
        <v>572</v>
      </c>
      <c r="I371" s="126" t="s">
        <v>573</v>
      </c>
      <c r="J371" s="123" t="s">
        <v>574</v>
      </c>
    </row>
    <row r="372" ht="18.75" customHeight="1" spans="1:10">
      <c r="A372" s="123" t="str">
        <f t="shared" si="5"/>
        <v>    2025年春节慰问经费</v>
      </c>
      <c r="B372" s="126" t="s">
        <v>417</v>
      </c>
      <c r="C372" s="126" t="s">
        <v>567</v>
      </c>
      <c r="D372" s="126" t="s">
        <v>575</v>
      </c>
      <c r="E372" s="123" t="s">
        <v>576</v>
      </c>
      <c r="F372" s="126" t="s">
        <v>577</v>
      </c>
      <c r="G372" s="123" t="s">
        <v>609</v>
      </c>
      <c r="H372" s="126" t="s">
        <v>579</v>
      </c>
      <c r="I372" s="126" t="s">
        <v>573</v>
      </c>
      <c r="J372" s="123" t="s">
        <v>581</v>
      </c>
    </row>
    <row r="373" ht="18.75" customHeight="1" spans="1:10">
      <c r="A373" s="123" t="str">
        <f t="shared" si="5"/>
        <v>    2025年春节慰问经费</v>
      </c>
      <c r="B373" s="126" t="s">
        <v>417</v>
      </c>
      <c r="C373" s="126" t="s">
        <v>567</v>
      </c>
      <c r="D373" s="126" t="s">
        <v>582</v>
      </c>
      <c r="E373" s="123" t="s">
        <v>583</v>
      </c>
      <c r="F373" s="126" t="s">
        <v>577</v>
      </c>
      <c r="G373" s="123" t="s">
        <v>609</v>
      </c>
      <c r="H373" s="126" t="s">
        <v>579</v>
      </c>
      <c r="I373" s="126" t="s">
        <v>573</v>
      </c>
      <c r="J373" s="123" t="s">
        <v>585</v>
      </c>
    </row>
    <row r="374" ht="18.75" customHeight="1" spans="1:10">
      <c r="A374" s="123" t="str">
        <f t="shared" si="5"/>
        <v>    2025年春节慰问经费</v>
      </c>
      <c r="B374" s="126" t="s">
        <v>417</v>
      </c>
      <c r="C374" s="126" t="s">
        <v>586</v>
      </c>
      <c r="D374" s="126" t="s">
        <v>587</v>
      </c>
      <c r="E374" s="123" t="s">
        <v>877</v>
      </c>
      <c r="F374" s="126" t="s">
        <v>570</v>
      </c>
      <c r="G374" s="123" t="s">
        <v>936</v>
      </c>
      <c r="H374" s="126" t="s">
        <v>663</v>
      </c>
      <c r="I374" s="126" t="s">
        <v>580</v>
      </c>
      <c r="J374" s="123" t="s">
        <v>878</v>
      </c>
    </row>
    <row r="375" ht="18.75" customHeight="1" spans="1:10">
      <c r="A375" s="123" t="str">
        <f t="shared" si="5"/>
        <v>    2025年春节慰问经费</v>
      </c>
      <c r="B375" s="126" t="s">
        <v>417</v>
      </c>
      <c r="C375" s="126" t="s">
        <v>590</v>
      </c>
      <c r="D375" s="126" t="s">
        <v>591</v>
      </c>
      <c r="E375" s="123" t="s">
        <v>592</v>
      </c>
      <c r="F375" s="126" t="s">
        <v>577</v>
      </c>
      <c r="G375" s="123" t="s">
        <v>609</v>
      </c>
      <c r="H375" s="126" t="s">
        <v>579</v>
      </c>
      <c r="I375" s="126" t="s">
        <v>573</v>
      </c>
      <c r="J375" s="123" t="s">
        <v>593</v>
      </c>
    </row>
    <row r="376" ht="18.75" customHeight="1" spans="1:10">
      <c r="A376" s="123" t="str">
        <f t="shared" si="13"/>
        <v>    税务局返还手续费资金</v>
      </c>
      <c r="B376" s="126" t="s">
        <v>437</v>
      </c>
      <c r="C376" s="126" t="s">
        <v>567</v>
      </c>
      <c r="D376" s="126" t="s">
        <v>568</v>
      </c>
      <c r="E376" s="123" t="s">
        <v>622</v>
      </c>
      <c r="F376" s="126" t="s">
        <v>570</v>
      </c>
      <c r="G376" s="123" t="s">
        <v>948</v>
      </c>
      <c r="H376" s="126" t="s">
        <v>619</v>
      </c>
      <c r="I376" s="126" t="s">
        <v>573</v>
      </c>
      <c r="J376" s="123" t="s">
        <v>624</v>
      </c>
    </row>
    <row r="377" ht="18.75" customHeight="1" spans="1:10">
      <c r="A377" s="123" t="str">
        <f t="shared" si="13"/>
        <v>    税务局返还手续费资金</v>
      </c>
      <c r="B377" s="126" t="s">
        <v>437</v>
      </c>
      <c r="C377" s="126" t="s">
        <v>567</v>
      </c>
      <c r="D377" s="126" t="s">
        <v>575</v>
      </c>
      <c r="E377" s="123" t="s">
        <v>598</v>
      </c>
      <c r="F377" s="126" t="s">
        <v>577</v>
      </c>
      <c r="G377" s="123" t="s">
        <v>599</v>
      </c>
      <c r="H377" s="126" t="s">
        <v>579</v>
      </c>
      <c r="I377" s="126" t="s">
        <v>573</v>
      </c>
      <c r="J377" s="123" t="s">
        <v>949</v>
      </c>
    </row>
    <row r="378" ht="18.75" customHeight="1" spans="1:10">
      <c r="A378" s="123" t="str">
        <f t="shared" si="13"/>
        <v>    税务局返还手续费资金</v>
      </c>
      <c r="B378" s="126" t="s">
        <v>437</v>
      </c>
      <c r="C378" s="126" t="s">
        <v>567</v>
      </c>
      <c r="D378" s="126" t="s">
        <v>582</v>
      </c>
      <c r="E378" s="123" t="s">
        <v>670</v>
      </c>
      <c r="F378" s="126" t="s">
        <v>577</v>
      </c>
      <c r="G378" s="123" t="s">
        <v>599</v>
      </c>
      <c r="H378" s="126" t="s">
        <v>579</v>
      </c>
      <c r="I378" s="126" t="s">
        <v>573</v>
      </c>
      <c r="J378" s="123" t="s">
        <v>950</v>
      </c>
    </row>
    <row r="379" ht="18.75" customHeight="1" spans="1:10">
      <c r="A379" s="123" t="str">
        <f t="shared" si="13"/>
        <v>    税务局返还手续费资金</v>
      </c>
      <c r="B379" s="126" t="s">
        <v>437</v>
      </c>
      <c r="C379" s="126" t="s">
        <v>586</v>
      </c>
      <c r="D379" s="126" t="s">
        <v>587</v>
      </c>
      <c r="E379" s="123" t="s">
        <v>951</v>
      </c>
      <c r="F379" s="126" t="s">
        <v>570</v>
      </c>
      <c r="G379" s="123" t="s">
        <v>822</v>
      </c>
      <c r="H379" s="126" t="s">
        <v>676</v>
      </c>
      <c r="I379" s="126" t="s">
        <v>580</v>
      </c>
      <c r="J379" s="123" t="s">
        <v>952</v>
      </c>
    </row>
    <row r="380" ht="18.75" customHeight="1" spans="1:10">
      <c r="A380" s="123" t="str">
        <f t="shared" si="13"/>
        <v>    税务局返还手续费资金</v>
      </c>
      <c r="B380" s="126" t="s">
        <v>437</v>
      </c>
      <c r="C380" s="126" t="s">
        <v>590</v>
      </c>
      <c r="D380" s="126" t="s">
        <v>591</v>
      </c>
      <c r="E380" s="123" t="s">
        <v>953</v>
      </c>
      <c r="F380" s="126" t="s">
        <v>577</v>
      </c>
      <c r="G380" s="123" t="s">
        <v>599</v>
      </c>
      <c r="H380" s="126" t="s">
        <v>579</v>
      </c>
      <c r="I380" s="126" t="s">
        <v>573</v>
      </c>
      <c r="J380" s="123" t="s">
        <v>954</v>
      </c>
    </row>
  </sheetData>
  <mergeCells count="146">
    <mergeCell ref="A2:J2"/>
    <mergeCell ref="A3:H3"/>
    <mergeCell ref="A8:A12"/>
    <mergeCell ref="A13:A18"/>
    <mergeCell ref="A19:A25"/>
    <mergeCell ref="A26:A30"/>
    <mergeCell ref="A31:A35"/>
    <mergeCell ref="A36:A41"/>
    <mergeCell ref="A42:A47"/>
    <mergeCell ref="A49:A51"/>
    <mergeCell ref="A52:A58"/>
    <mergeCell ref="A59:A64"/>
    <mergeCell ref="A65:A67"/>
    <mergeCell ref="A68:A75"/>
    <mergeCell ref="A76:A80"/>
    <mergeCell ref="A81:A92"/>
    <mergeCell ref="A93:A97"/>
    <mergeCell ref="A98:A102"/>
    <mergeCell ref="A103:A116"/>
    <mergeCell ref="A117:A125"/>
    <mergeCell ref="A126:A132"/>
    <mergeCell ref="A133:A147"/>
    <mergeCell ref="A148:A154"/>
    <mergeCell ref="A155:A160"/>
    <mergeCell ref="A161:A164"/>
    <mergeCell ref="A166:A168"/>
    <mergeCell ref="A169:A171"/>
    <mergeCell ref="A172:A174"/>
    <mergeCell ref="A175:A178"/>
    <mergeCell ref="A179:A181"/>
    <mergeCell ref="A182:A184"/>
    <mergeCell ref="A185:A187"/>
    <mergeCell ref="A188:A192"/>
    <mergeCell ref="A193:A195"/>
    <mergeCell ref="A196:A199"/>
    <mergeCell ref="A200:A202"/>
    <mergeCell ref="A203:A205"/>
    <mergeCell ref="A206:A208"/>
    <mergeCell ref="A209:A212"/>
    <mergeCell ref="A213:A215"/>
    <mergeCell ref="A216:A218"/>
    <mergeCell ref="A219:A221"/>
    <mergeCell ref="A222:A224"/>
    <mergeCell ref="A225:A227"/>
    <mergeCell ref="A228:A230"/>
    <mergeCell ref="A232:A236"/>
    <mergeCell ref="A237:A241"/>
    <mergeCell ref="A242:A245"/>
    <mergeCell ref="A246:A250"/>
    <mergeCell ref="A251:A255"/>
    <mergeCell ref="A256:A260"/>
    <mergeCell ref="A261:A266"/>
    <mergeCell ref="A267:A271"/>
    <mergeCell ref="A272:A276"/>
    <mergeCell ref="A277:A280"/>
    <mergeCell ref="A281:A289"/>
    <mergeCell ref="A290:A294"/>
    <mergeCell ref="A295:A299"/>
    <mergeCell ref="A300:A304"/>
    <mergeCell ref="A305:A309"/>
    <mergeCell ref="A310:A313"/>
    <mergeCell ref="A314:A318"/>
    <mergeCell ref="A319:A323"/>
    <mergeCell ref="A324:A328"/>
    <mergeCell ref="A329:A333"/>
    <mergeCell ref="A334:A338"/>
    <mergeCell ref="A339:A343"/>
    <mergeCell ref="A344:A348"/>
    <mergeCell ref="A350:A354"/>
    <mergeCell ref="A355:A359"/>
    <mergeCell ref="A360:A364"/>
    <mergeCell ref="A365:A370"/>
    <mergeCell ref="A371:A375"/>
    <mergeCell ref="A376:A380"/>
    <mergeCell ref="B8:B12"/>
    <mergeCell ref="B13:B18"/>
    <mergeCell ref="B19:B25"/>
    <mergeCell ref="B26:B30"/>
    <mergeCell ref="B31:B35"/>
    <mergeCell ref="B36:B41"/>
    <mergeCell ref="B42:B47"/>
    <mergeCell ref="B49:B51"/>
    <mergeCell ref="B52:B58"/>
    <mergeCell ref="B59:B64"/>
    <mergeCell ref="B65:B67"/>
    <mergeCell ref="B68:B75"/>
    <mergeCell ref="B76:B80"/>
    <mergeCell ref="B81:B92"/>
    <mergeCell ref="B93:B97"/>
    <mergeCell ref="B98:B102"/>
    <mergeCell ref="B103:B116"/>
    <mergeCell ref="B117:B125"/>
    <mergeCell ref="B126:B132"/>
    <mergeCell ref="B133:B147"/>
    <mergeCell ref="B148:B154"/>
    <mergeCell ref="B155:B160"/>
    <mergeCell ref="B161:B164"/>
    <mergeCell ref="B166:B168"/>
    <mergeCell ref="B169:B171"/>
    <mergeCell ref="B172:B174"/>
    <mergeCell ref="B175:B178"/>
    <mergeCell ref="B179:B181"/>
    <mergeCell ref="B182:B184"/>
    <mergeCell ref="B185:B187"/>
    <mergeCell ref="B188:B192"/>
    <mergeCell ref="B193:B195"/>
    <mergeCell ref="B196:B199"/>
    <mergeCell ref="B200:B202"/>
    <mergeCell ref="B203:B205"/>
    <mergeCell ref="B206:B208"/>
    <mergeCell ref="B209:B212"/>
    <mergeCell ref="B213:B215"/>
    <mergeCell ref="B216:B218"/>
    <mergeCell ref="B219:B221"/>
    <mergeCell ref="B222:B224"/>
    <mergeCell ref="B225:B227"/>
    <mergeCell ref="B228:B230"/>
    <mergeCell ref="B232:B236"/>
    <mergeCell ref="B237:B241"/>
    <mergeCell ref="B242:B245"/>
    <mergeCell ref="B246:B250"/>
    <mergeCell ref="B251:B255"/>
    <mergeCell ref="B256:B260"/>
    <mergeCell ref="B261:B266"/>
    <mergeCell ref="B267:B271"/>
    <mergeCell ref="B272:B276"/>
    <mergeCell ref="B277:B280"/>
    <mergeCell ref="B281:B289"/>
    <mergeCell ref="B290:B294"/>
    <mergeCell ref="B295:B299"/>
    <mergeCell ref="B300:B304"/>
    <mergeCell ref="B305:B309"/>
    <mergeCell ref="B310:B313"/>
    <mergeCell ref="B314:B318"/>
    <mergeCell ref="B319:B323"/>
    <mergeCell ref="B324:B328"/>
    <mergeCell ref="B329:B333"/>
    <mergeCell ref="B334:B338"/>
    <mergeCell ref="B339:B343"/>
    <mergeCell ref="B344:B348"/>
    <mergeCell ref="B350:B354"/>
    <mergeCell ref="B355:B359"/>
    <mergeCell ref="B360:B364"/>
    <mergeCell ref="B365:B370"/>
    <mergeCell ref="B371:B375"/>
    <mergeCell ref="B376:B38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小瑾</cp:lastModifiedBy>
  <dcterms:created xsi:type="dcterms:W3CDTF">2025-02-11T01:38:00Z</dcterms:created>
  <dcterms:modified xsi:type="dcterms:W3CDTF">2025-04-09T02:49:23Z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907A628DD5114384BDED4774C16328F3</vt:lpwstr>
  </property>
  <property fmtid="{D5CDD505-2E9C-101B-9397-08002B2CF9AE}" pid="3" name="KSOProductBuildVer">
    <vt:lpwstr>2052-12.1.0.20784</vt:lpwstr>
  </property>
</Properties>
</file>